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4D1F6D1F-36D7-4733-B8BE-39EBBE293ADC}" xr6:coauthVersionLast="45" xr6:coauthVersionMax="45" xr10:uidLastSave="{00000000-0000-0000-0000-000000000000}"/>
  <bookViews>
    <workbookView xWindow="1275" yWindow="1200" windowWidth="24225" windowHeight="14040" xr2:uid="{00000000-000D-0000-FFFF-FFFF00000000}"/>
  </bookViews>
  <sheets>
    <sheet name="DUNNING_TRANS_GREL" sheetId="1" r:id="rId1"/>
    <sheet name="DUNNING_TRANS_EREL" sheetId="2" r:id="rId2"/>
    <sheet name="POPLE_TRANS_EREL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G7" i="3" s="1"/>
  <c r="I7" i="3" s="1"/>
  <c r="K7" i="3" s="1"/>
  <c r="E7" i="3"/>
  <c r="E6" i="3"/>
  <c r="F6" i="3" s="1"/>
  <c r="G6" i="3" s="1"/>
  <c r="I6" i="3" s="1"/>
  <c r="K6" i="3" s="1"/>
  <c r="E5" i="3"/>
  <c r="F5" i="3" s="1"/>
  <c r="G5" i="3" s="1"/>
  <c r="I5" i="3" s="1"/>
  <c r="K5" i="3" s="1"/>
  <c r="E2" i="3"/>
  <c r="F2" i="3" s="1"/>
  <c r="G2" i="3" s="1"/>
  <c r="I2" i="3" s="1"/>
  <c r="K2" i="3" s="1"/>
  <c r="D7" i="3"/>
  <c r="D6" i="3"/>
  <c r="D5" i="3"/>
  <c r="D4" i="3"/>
  <c r="E4" i="3" s="1"/>
  <c r="F4" i="3" s="1"/>
  <c r="G4" i="3" s="1"/>
  <c r="I4" i="3" s="1"/>
  <c r="K4" i="3" s="1"/>
  <c r="D3" i="3"/>
  <c r="E3" i="3" s="1"/>
  <c r="F3" i="3" s="1"/>
  <c r="G3" i="3" s="1"/>
  <c r="I3" i="3" s="1"/>
  <c r="K3" i="3" s="1"/>
  <c r="D2" i="3"/>
  <c r="D1" i="3"/>
  <c r="E1" i="3" s="1"/>
  <c r="F1" i="3" s="1"/>
  <c r="G1" i="3" s="1"/>
  <c r="G6" i="2"/>
  <c r="I6" i="2" s="1"/>
  <c r="K6" i="2" s="1"/>
  <c r="F6" i="2"/>
  <c r="F4" i="2"/>
  <c r="G4" i="2" s="1"/>
  <c r="I4" i="2" s="1"/>
  <c r="K4" i="2" s="1"/>
  <c r="E7" i="2"/>
  <c r="F7" i="2" s="1"/>
  <c r="G7" i="2" s="1"/>
  <c r="I7" i="2" s="1"/>
  <c r="K7" i="2" s="1"/>
  <c r="E6" i="2"/>
  <c r="E4" i="2"/>
  <c r="E3" i="2"/>
  <c r="F3" i="2" s="1"/>
  <c r="G3" i="2" s="1"/>
  <c r="I3" i="2" s="1"/>
  <c r="K3" i="2" s="1"/>
  <c r="E2" i="2"/>
  <c r="F2" i="2" s="1"/>
  <c r="G2" i="2" s="1"/>
  <c r="I2" i="2" s="1"/>
  <c r="K2" i="2" s="1"/>
  <c r="D7" i="2"/>
  <c r="D6" i="2"/>
  <c r="D5" i="2"/>
  <c r="E5" i="2" s="1"/>
  <c r="F5" i="2" s="1"/>
  <c r="G5" i="2" s="1"/>
  <c r="I5" i="2" s="1"/>
  <c r="K5" i="2" s="1"/>
  <c r="D4" i="2"/>
  <c r="D3" i="2"/>
  <c r="D2" i="2"/>
  <c r="F1" i="2"/>
  <c r="G1" i="2" s="1"/>
  <c r="E1" i="2"/>
  <c r="D1" i="2"/>
  <c r="G3" i="1"/>
  <c r="I3" i="1" s="1"/>
  <c r="K3" i="1" s="1"/>
  <c r="F3" i="1"/>
  <c r="E7" i="1"/>
  <c r="F7" i="1" s="1"/>
  <c r="G7" i="1" s="1"/>
  <c r="I7" i="1" s="1"/>
  <c r="K7" i="1" s="1"/>
  <c r="E4" i="1"/>
  <c r="F4" i="1" s="1"/>
  <c r="G4" i="1" s="1"/>
  <c r="I4" i="1" s="1"/>
  <c r="K4" i="1" s="1"/>
  <c r="E3" i="1"/>
  <c r="D7" i="1"/>
  <c r="D6" i="1"/>
  <c r="E6" i="1" s="1"/>
  <c r="F6" i="1" s="1"/>
  <c r="G6" i="1" s="1"/>
  <c r="I6" i="1" s="1"/>
  <c r="K6" i="1" s="1"/>
  <c r="D5" i="1"/>
  <c r="E5" i="1" s="1"/>
  <c r="F5" i="1" s="1"/>
  <c r="G5" i="1" s="1"/>
  <c r="I5" i="1" s="1"/>
  <c r="K5" i="1" s="1"/>
  <c r="D4" i="1"/>
  <c r="D3" i="1"/>
  <c r="D2" i="1"/>
  <c r="E2" i="1" s="1"/>
  <c r="F2" i="1" s="1"/>
  <c r="G2" i="1" s="1"/>
  <c r="I2" i="1" s="1"/>
  <c r="K2" i="1" s="1"/>
  <c r="D1" i="1"/>
  <c r="E1" i="1" s="1"/>
  <c r="F1" i="1" s="1"/>
  <c r="G1" i="1" s="1"/>
  <c r="H1" i="3" l="1"/>
  <c r="I1" i="3"/>
  <c r="I1" i="2"/>
  <c r="H1" i="2"/>
  <c r="I1" i="1"/>
  <c r="H1" i="1"/>
  <c r="J1" i="2" l="1"/>
  <c r="K1" i="2"/>
  <c r="L1" i="2" s="1"/>
  <c r="J1" i="3"/>
  <c r="K1" i="3"/>
  <c r="L1" i="3" s="1"/>
  <c r="K1" i="1"/>
  <c r="L1" i="1" s="1"/>
  <c r="J1" i="1"/>
</calcChain>
</file>

<file path=xl/sharedStrings.xml><?xml version="1.0" encoding="utf-8"?>
<sst xmlns="http://schemas.openxmlformats.org/spreadsheetml/2006/main" count="36" uniqueCount="13">
  <si>
    <t>freebase_trans_S_at_phenyl_R_at_methyl_CONFS1</t>
  </si>
  <si>
    <t>freebase_trans_S_at_phenyl_R_at_methyl_CONFS5</t>
  </si>
  <si>
    <t>freebase_trans_S_at_phenyl_R_at_methyl_CONFS7</t>
  </si>
  <si>
    <t>freebase_trans_S_at_phenyl_R_at_methyl_CONFS9</t>
  </si>
  <si>
    <t>freebase_trans_S_at_phenyl_R_at_methyl_CONFS2</t>
  </si>
  <si>
    <t>freebase_trans_S_at_phenyl_R_at_methyl_CONFS3</t>
  </si>
  <si>
    <t>freebase_trans_S_at_phenyl_R_at_methyl_CONFS10</t>
  </si>
  <si>
    <t>confname</t>
  </si>
  <si>
    <t>dGrel</t>
  </si>
  <si>
    <t>SROT</t>
  </si>
  <si>
    <t>norm_pop</t>
  </si>
  <si>
    <t>Erel</t>
  </si>
  <si>
    <t>weighted_SROT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</si>
</sst>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K21" sqref="K21"/>
    </sheetView>
  </sheetViews>
  <sheetFormatPr defaultRowHeight="15" x14ac:dyDescent="0.25"/>
  <cols>
    <col min="1" max="1" width="39.42578125" customWidth="1"/>
    <col min="2" max="2" width="18.5703125" customWidth="1"/>
    <col min="3" max="3" width="24" customWidth="1"/>
    <col min="4" max="4" width="12.42578125" customWidth="1"/>
    <col min="9" max="9" width="15" customWidth="1"/>
    <col min="10" max="10" width="13.5703125" customWidth="1"/>
    <col min="11" max="11" width="16.42578125" customWidth="1"/>
    <col min="12" max="12" width="11.85546875" customWidth="1"/>
  </cols>
  <sheetData>
    <row r="1" spans="1:12" x14ac:dyDescent="0.25">
      <c r="A1" t="s">
        <v>0</v>
      </c>
      <c r="B1">
        <v>0</v>
      </c>
      <c r="C1">
        <v>-131.44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SUM(G1:G7)</f>
        <v>1.3397755345028566</v>
      </c>
      <c r="I1">
        <f>G1/1.339775535</f>
        <v>0.74639368601397849</v>
      </c>
      <c r="J1">
        <f>SUM(I1:I7)</f>
        <v>0.99999999962893527</v>
      </c>
      <c r="K1">
        <f>(I1*C1)</f>
        <v>-98.10598608967733</v>
      </c>
      <c r="L1" s="1">
        <f>SUM(K1:K7)</f>
        <v>-94.485384803456995</v>
      </c>
    </row>
    <row r="2" spans="1:12" x14ac:dyDescent="0.25">
      <c r="A2" t="s">
        <v>1</v>
      </c>
      <c r="B2">
        <v>1.17784</v>
      </c>
      <c r="C2">
        <v>-5.46</v>
      </c>
      <c r="D2">
        <f t="shared" ref="D2:D7" si="0">B2*4184</f>
        <v>4928.0825599999998</v>
      </c>
      <c r="E2">
        <f t="shared" ref="E2:E7" si="1">D2/-8.31451</f>
        <v>-592.70871765143102</v>
      </c>
      <c r="F2">
        <f t="shared" ref="F2:F7" si="2">E2/298.15</f>
        <v>-1.9879547799813218</v>
      </c>
      <c r="G2">
        <f t="shared" ref="G2:G7" si="3">EXP(F2)</f>
        <v>0.13697528375446252</v>
      </c>
      <c r="I2">
        <f t="shared" ref="I2:I7" si="4">G2/1.339775535</f>
        <v>0.1022374869343039</v>
      </c>
      <c r="K2">
        <f t="shared" ref="K2:K7" si="5">(I2*C2)</f>
        <v>-0.55821667866129931</v>
      </c>
    </row>
    <row r="3" spans="1:12" x14ac:dyDescent="0.25">
      <c r="A3" t="s">
        <v>2</v>
      </c>
      <c r="B3">
        <v>1.34162</v>
      </c>
      <c r="C3">
        <v>13.34</v>
      </c>
      <c r="D3">
        <f t="shared" si="0"/>
        <v>5613.3380800000004</v>
      </c>
      <c r="E3">
        <f t="shared" si="1"/>
        <v>-675.12554317692809</v>
      </c>
      <c r="F3">
        <f t="shared" si="2"/>
        <v>-2.2643821672880367</v>
      </c>
      <c r="G3">
        <f t="shared" si="3"/>
        <v>0.10389420395356047</v>
      </c>
      <c r="I3">
        <f t="shared" si="4"/>
        <v>7.7545977844386049E-2</v>
      </c>
      <c r="K3">
        <f t="shared" si="5"/>
        <v>1.0344633444441098</v>
      </c>
    </row>
    <row r="4" spans="1:12" x14ac:dyDescent="0.25">
      <c r="A4" t="s">
        <v>3</v>
      </c>
      <c r="B4">
        <v>1.6409400000000001</v>
      </c>
      <c r="C4">
        <v>-63.22</v>
      </c>
      <c r="D4">
        <f t="shared" si="0"/>
        <v>6865.6929600000003</v>
      </c>
      <c r="E4">
        <f t="shared" si="1"/>
        <v>-825.74835558559676</v>
      </c>
      <c r="F4">
        <f t="shared" si="2"/>
        <v>-2.7695735555445138</v>
      </c>
      <c r="G4">
        <f t="shared" si="3"/>
        <v>6.2688732305150568E-2</v>
      </c>
      <c r="I4">
        <f t="shared" si="4"/>
        <v>4.6790473976784902E-2</v>
      </c>
      <c r="K4">
        <f t="shared" si="5"/>
        <v>-2.9580937648123413</v>
      </c>
    </row>
    <row r="5" spans="1:12" x14ac:dyDescent="0.25">
      <c r="A5" t="s">
        <v>4</v>
      </c>
      <c r="B5">
        <v>2.39771</v>
      </c>
      <c r="C5">
        <v>273.19</v>
      </c>
      <c r="D5">
        <f t="shared" si="0"/>
        <v>10032.01864</v>
      </c>
      <c r="E5">
        <f t="shared" si="1"/>
        <v>-1206.5676317666343</v>
      </c>
      <c r="F5">
        <f t="shared" si="2"/>
        <v>-4.0468476664988575</v>
      </c>
      <c r="G5">
        <f t="shared" si="3"/>
        <v>1.7477382430638493E-2</v>
      </c>
      <c r="I5">
        <f t="shared" si="4"/>
        <v>1.3045007894280211E-2</v>
      </c>
      <c r="K5">
        <f t="shared" si="5"/>
        <v>3.563765706638411</v>
      </c>
    </row>
    <row r="6" spans="1:12" x14ac:dyDescent="0.25">
      <c r="A6" t="s">
        <v>5</v>
      </c>
      <c r="B6">
        <v>2.65625</v>
      </c>
      <c r="C6">
        <v>353.3</v>
      </c>
      <c r="D6">
        <f t="shared" si="0"/>
        <v>11113.75</v>
      </c>
      <c r="E6">
        <f t="shared" si="1"/>
        <v>-1336.6692685437868</v>
      </c>
      <c r="F6">
        <f t="shared" si="2"/>
        <v>-4.4832106944282639</v>
      </c>
      <c r="G6">
        <f t="shared" si="3"/>
        <v>1.1297083381307903E-2</v>
      </c>
      <c r="I6">
        <f t="shared" si="4"/>
        <v>8.4320717061816645E-3</v>
      </c>
      <c r="K6">
        <f t="shared" si="5"/>
        <v>2.9790509337939821</v>
      </c>
    </row>
    <row r="7" spans="1:12" x14ac:dyDescent="0.25">
      <c r="A7" t="s">
        <v>6</v>
      </c>
      <c r="B7">
        <v>2.9034900000000001</v>
      </c>
      <c r="C7">
        <v>-79.27</v>
      </c>
      <c r="D7">
        <f t="shared" si="0"/>
        <v>12148.202160000001</v>
      </c>
      <c r="E7">
        <f t="shared" si="1"/>
        <v>-1461.0845569973455</v>
      </c>
      <c r="F7">
        <f t="shared" si="2"/>
        <v>-4.900501616627019</v>
      </c>
      <c r="G7">
        <f t="shared" si="3"/>
        <v>7.4428486777366482E-3</v>
      </c>
      <c r="I7">
        <f t="shared" si="4"/>
        <v>5.5552952590201222E-3</v>
      </c>
      <c r="K7">
        <f t="shared" si="5"/>
        <v>-0.44036825518252509</v>
      </c>
    </row>
    <row r="10" spans="1:12" x14ac:dyDescent="0.25">
      <c r="A10" t="s">
        <v>7</v>
      </c>
      <c r="B10" t="s">
        <v>8</v>
      </c>
      <c r="C10" t="s">
        <v>9</v>
      </c>
      <c r="I10" t="s">
        <v>10</v>
      </c>
      <c r="K10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H27" sqref="H27"/>
    </sheetView>
  </sheetViews>
  <sheetFormatPr defaultRowHeight="15" x14ac:dyDescent="0.25"/>
  <cols>
    <col min="1" max="1" width="21" customWidth="1"/>
    <col min="2" max="2" width="21.7109375" customWidth="1"/>
    <col min="3" max="3" width="25.85546875" customWidth="1"/>
    <col min="9" max="9" width="14.140625" customWidth="1"/>
    <col min="11" max="11" width="23.140625" customWidth="1"/>
  </cols>
  <sheetData>
    <row r="1" spans="1:12" x14ac:dyDescent="0.25">
      <c r="A1" t="s">
        <v>0</v>
      </c>
      <c r="B1">
        <v>0</v>
      </c>
      <c r="C1">
        <v>-131.44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SUM(G1:G7)</f>
        <v>1.2271376974900166</v>
      </c>
      <c r="I1">
        <f>G1/1.227137697</f>
        <v>0.81490447440797664</v>
      </c>
      <c r="J1">
        <f>SUM(I1:I7)</f>
        <v>1.0000000003993166</v>
      </c>
      <c r="K1">
        <f>(I1*C1)</f>
        <v>-107.11104411618444</v>
      </c>
      <c r="L1" s="1">
        <f>SUM(K1:K7)</f>
        <v>-100.98100228712043</v>
      </c>
    </row>
    <row r="2" spans="1:12" x14ac:dyDescent="0.25">
      <c r="A2" t="s">
        <v>2</v>
      </c>
      <c r="B2">
        <v>1.39561</v>
      </c>
      <c r="C2">
        <v>13.34</v>
      </c>
      <c r="D2">
        <f t="shared" ref="D2:D7" si="0">B2*4184</f>
        <v>5839.2322400000003</v>
      </c>
      <c r="E2">
        <f t="shared" ref="E2:E7" si="1">D2/-8.31451</f>
        <v>-702.29421096372482</v>
      </c>
      <c r="F2">
        <f t="shared" ref="F2:F7" si="2">E2/298.15</f>
        <v>-2.3555063255533284</v>
      </c>
      <c r="G2">
        <f t="shared" ref="G2:G7" si="3">EXP(F2)</f>
        <v>9.4845471689080779E-2</v>
      </c>
      <c r="I2">
        <f t="shared" ref="I2:I7" si="4">G2/1.227137697</f>
        <v>7.7289999256767009E-2</v>
      </c>
      <c r="K2">
        <f t="shared" ref="K2:K7" si="5">(I2*C2)</f>
        <v>1.0310485900852719</v>
      </c>
    </row>
    <row r="3" spans="1:12" x14ac:dyDescent="0.25">
      <c r="A3" t="s">
        <v>1</v>
      </c>
      <c r="B3">
        <v>1.5720000000000001</v>
      </c>
      <c r="C3">
        <v>-5.46</v>
      </c>
      <c r="D3">
        <f t="shared" si="0"/>
        <v>6577.2480000000005</v>
      </c>
      <c r="E3">
        <f t="shared" si="1"/>
        <v>-791.05659864501945</v>
      </c>
      <c r="F3">
        <f t="shared" si="2"/>
        <v>-2.6532168326178751</v>
      </c>
      <c r="G3">
        <f t="shared" si="3"/>
        <v>7.042430509191204E-2</v>
      </c>
      <c r="I3">
        <f t="shared" si="4"/>
        <v>5.7389081326471574E-2</v>
      </c>
      <c r="K3">
        <f t="shared" si="5"/>
        <v>-0.31334438404253478</v>
      </c>
    </row>
    <row r="4" spans="1:12" x14ac:dyDescent="0.25">
      <c r="A4" t="s">
        <v>3</v>
      </c>
      <c r="B4">
        <v>2.10805</v>
      </c>
      <c r="C4">
        <v>-63.22</v>
      </c>
      <c r="D4">
        <f t="shared" si="0"/>
        <v>8820.0812000000005</v>
      </c>
      <c r="E4">
        <f t="shared" si="1"/>
        <v>-1060.8058923496394</v>
      </c>
      <c r="F4">
        <f t="shared" si="2"/>
        <v>-3.557960396946636</v>
      </c>
      <c r="G4">
        <f t="shared" si="3"/>
        <v>2.8496887820621781E-2</v>
      </c>
      <c r="I4">
        <f t="shared" si="4"/>
        <v>2.3222241391726864E-2</v>
      </c>
      <c r="K4">
        <f t="shared" si="5"/>
        <v>-1.4681101007849724</v>
      </c>
    </row>
    <row r="5" spans="1:12" x14ac:dyDescent="0.25">
      <c r="A5" t="s">
        <v>4</v>
      </c>
      <c r="B5">
        <v>2.3771399999999998</v>
      </c>
      <c r="C5">
        <v>273.19</v>
      </c>
      <c r="D5">
        <f t="shared" si="0"/>
        <v>9945.9537599999985</v>
      </c>
      <c r="E5">
        <f t="shared" si="1"/>
        <v>-1196.2164649510312</v>
      </c>
      <c r="F5">
        <f t="shared" si="2"/>
        <v>-4.0121296828812048</v>
      </c>
      <c r="G5">
        <f t="shared" si="3"/>
        <v>1.8094817948662977E-2</v>
      </c>
      <c r="I5">
        <f t="shared" si="4"/>
        <v>1.4745548109963227E-2</v>
      </c>
      <c r="K5">
        <f t="shared" si="5"/>
        <v>4.0283362881608538</v>
      </c>
    </row>
    <row r="6" spans="1:12" x14ac:dyDescent="0.25">
      <c r="A6" t="s">
        <v>5</v>
      </c>
      <c r="B6">
        <v>2.6779700000000002</v>
      </c>
      <c r="C6">
        <v>353.3</v>
      </c>
      <c r="D6">
        <f t="shared" si="0"/>
        <v>11204.626480000001</v>
      </c>
      <c r="E6">
        <f t="shared" si="1"/>
        <v>-1347.5991345250652</v>
      </c>
      <c r="F6">
        <f t="shared" si="2"/>
        <v>-4.5198696445583275</v>
      </c>
      <c r="G6">
        <f t="shared" si="3"/>
        <v>1.0890443204564254E-2</v>
      </c>
      <c r="I6">
        <f t="shared" si="4"/>
        <v>8.8746708956853552E-3</v>
      </c>
      <c r="K6">
        <f t="shared" si="5"/>
        <v>3.1354212274456361</v>
      </c>
    </row>
    <row r="7" spans="1:12" x14ac:dyDescent="0.25">
      <c r="A7" t="s">
        <v>6</v>
      </c>
      <c r="B7">
        <v>3.21685</v>
      </c>
      <c r="C7">
        <v>-79.27</v>
      </c>
      <c r="D7">
        <f t="shared" si="0"/>
        <v>13459.3004</v>
      </c>
      <c r="E7">
        <f t="shared" si="1"/>
        <v>-1618.7725313939125</v>
      </c>
      <c r="F7">
        <f t="shared" si="2"/>
        <v>-5.4293896743045869</v>
      </c>
      <c r="G7">
        <f t="shared" si="3"/>
        <v>4.3857717351747198E-3</v>
      </c>
      <c r="I7">
        <f t="shared" si="4"/>
        <v>3.573985010725915E-3</v>
      </c>
      <c r="K7">
        <f t="shared" si="5"/>
        <v>-0.28330979180024324</v>
      </c>
    </row>
    <row r="10" spans="1:12" x14ac:dyDescent="0.25">
      <c r="A10" t="s">
        <v>7</v>
      </c>
      <c r="B10" t="s">
        <v>11</v>
      </c>
      <c r="C10" t="s">
        <v>9</v>
      </c>
      <c r="I10" t="s">
        <v>10</v>
      </c>
      <c r="K10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workbookViewId="0">
      <selection activeCell="C25" sqref="C25"/>
    </sheetView>
  </sheetViews>
  <sheetFormatPr defaultRowHeight="15" x14ac:dyDescent="0.25"/>
  <cols>
    <col min="1" max="1" width="37.140625" customWidth="1"/>
    <col min="2" max="3" width="22.85546875" customWidth="1"/>
    <col min="9" max="9" width="13.85546875" customWidth="1"/>
    <col min="11" max="11" width="16.7109375" customWidth="1"/>
  </cols>
  <sheetData>
    <row r="1" spans="1:12" x14ac:dyDescent="0.25">
      <c r="A1" t="s">
        <v>0</v>
      </c>
      <c r="B1">
        <v>0</v>
      </c>
      <c r="C1">
        <v>-131.44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SUM(G1:G7)</f>
        <v>1.2441934830792325</v>
      </c>
      <c r="I1">
        <f>G1/1.244193483</f>
        <v>0.80373351384930858</v>
      </c>
      <c r="J1">
        <f>SUM(I1:I7)</f>
        <v>1.0000000000636815</v>
      </c>
      <c r="K1">
        <f>SUM(I1*C1)</f>
        <v>-105.64273306035312</v>
      </c>
      <c r="L1" s="1">
        <f>SUM(K1:K7)</f>
        <v>-100.11949048854959</v>
      </c>
    </row>
    <row r="2" spans="1:12" x14ac:dyDescent="0.25">
      <c r="A2" t="s">
        <v>1</v>
      </c>
      <c r="B2">
        <v>1.1970000000000001</v>
      </c>
      <c r="C2">
        <v>-5.46</v>
      </c>
      <c r="D2">
        <f t="shared" ref="D2:D7" si="0">B2*4184</f>
        <v>5008.2480000000005</v>
      </c>
      <c r="E2">
        <f t="shared" ref="E2:E7" si="1">D2/-8.31451</f>
        <v>-602.35034896824948</v>
      </c>
      <c r="F2">
        <f t="shared" ref="F2:F7" si="2">E2/298.15</f>
        <v>-2.0202929698750611</v>
      </c>
      <c r="G2">
        <f t="shared" ref="G2:G7" si="3">EXP(F2)</f>
        <v>0.13261660671753378</v>
      </c>
      <c r="I2">
        <f t="shared" ref="I2:I7" si="4">G2/1.244193483</f>
        <v>0.10658841131185524</v>
      </c>
      <c r="K2">
        <f t="shared" ref="K2:K7" si="5">SUM(I2*C2)</f>
        <v>-0.58197272576272963</v>
      </c>
    </row>
    <row r="3" spans="1:12" x14ac:dyDescent="0.25">
      <c r="A3" t="s">
        <v>2</v>
      </c>
      <c r="B3">
        <v>1.6950000000000001</v>
      </c>
      <c r="C3">
        <v>13.34</v>
      </c>
      <c r="D3">
        <f t="shared" si="0"/>
        <v>7091.88</v>
      </c>
      <c r="E3">
        <f t="shared" si="1"/>
        <v>-852.95224853899992</v>
      </c>
      <c r="F3">
        <f t="shared" si="2"/>
        <v>-2.8608158595975182</v>
      </c>
      <c r="G3">
        <f t="shared" si="3"/>
        <v>5.7222056052397677E-2</v>
      </c>
      <c r="I3">
        <f t="shared" si="4"/>
        <v>4.5991284180675676E-2</v>
      </c>
      <c r="K3">
        <f t="shared" si="5"/>
        <v>0.61352373097021351</v>
      </c>
    </row>
    <row r="4" spans="1:12" x14ac:dyDescent="0.25">
      <c r="A4" t="s">
        <v>4</v>
      </c>
      <c r="B4">
        <v>2.278</v>
      </c>
      <c r="C4">
        <v>273.19</v>
      </c>
      <c r="D4">
        <f t="shared" si="0"/>
        <v>9531.152</v>
      </c>
      <c r="E4">
        <f t="shared" si="1"/>
        <v>-1146.3275647031514</v>
      </c>
      <c r="F4">
        <f t="shared" si="2"/>
        <v>-3.8448014915416788</v>
      </c>
      <c r="G4">
        <f t="shared" si="3"/>
        <v>2.1390647364159996E-2</v>
      </c>
      <c r="I4">
        <f t="shared" si="4"/>
        <v>1.7192380169507762E-2</v>
      </c>
      <c r="K4">
        <f t="shared" si="5"/>
        <v>4.6967863385078257</v>
      </c>
    </row>
    <row r="5" spans="1:12" x14ac:dyDescent="0.25">
      <c r="A5" t="s">
        <v>3</v>
      </c>
      <c r="B5">
        <v>2.331</v>
      </c>
      <c r="C5">
        <v>-63.22</v>
      </c>
      <c r="D5">
        <f t="shared" si="0"/>
        <v>9752.9040000000005</v>
      </c>
      <c r="E5">
        <f t="shared" si="1"/>
        <v>-1172.9980479908015</v>
      </c>
      <c r="F5">
        <f t="shared" si="2"/>
        <v>-3.9342547308093296</v>
      </c>
      <c r="G5">
        <f t="shared" si="3"/>
        <v>1.956027156443876E-2</v>
      </c>
      <c r="I5">
        <f t="shared" si="4"/>
        <v>1.5721245796333078E-2</v>
      </c>
      <c r="K5">
        <f t="shared" si="5"/>
        <v>-0.9938971592441771</v>
      </c>
    </row>
    <row r="6" spans="1:12" x14ac:dyDescent="0.25">
      <c r="A6" t="s">
        <v>5</v>
      </c>
      <c r="B6">
        <v>2.891</v>
      </c>
      <c r="C6">
        <v>353.3</v>
      </c>
      <c r="D6">
        <f t="shared" si="0"/>
        <v>12095.944</v>
      </c>
      <c r="E6">
        <f t="shared" si="1"/>
        <v>-1454.7993808414446</v>
      </c>
      <c r="F6">
        <f t="shared" si="2"/>
        <v>-4.8794210325052649</v>
      </c>
      <c r="G6">
        <f t="shared" si="3"/>
        <v>7.6014137252746576E-3</v>
      </c>
      <c r="I6">
        <f t="shared" si="4"/>
        <v>6.1095109636373629E-3</v>
      </c>
      <c r="K6">
        <f t="shared" si="5"/>
        <v>2.1584902234530805</v>
      </c>
    </row>
    <row r="7" spans="1:12" x14ac:dyDescent="0.25">
      <c r="A7" t="s">
        <v>6</v>
      </c>
      <c r="B7">
        <v>3.0510000000000002</v>
      </c>
      <c r="C7">
        <v>-79.27</v>
      </c>
      <c r="D7">
        <f t="shared" si="0"/>
        <v>12765.384</v>
      </c>
      <c r="E7">
        <f t="shared" si="1"/>
        <v>-1535.3140473701997</v>
      </c>
      <c r="F7">
        <f t="shared" si="2"/>
        <v>-5.1494685472755313</v>
      </c>
      <c r="G7">
        <f t="shared" si="3"/>
        <v>5.8024876554273559E-3</v>
      </c>
      <c r="I7">
        <f t="shared" si="4"/>
        <v>4.6636537923638649E-3</v>
      </c>
      <c r="K7">
        <f t="shared" si="5"/>
        <v>-0.36968783612068357</v>
      </c>
    </row>
    <row r="10" spans="1:12" x14ac:dyDescent="0.25">
      <c r="A10" t="s">
        <v>7</v>
      </c>
      <c r="B10" t="s">
        <v>11</v>
      </c>
      <c r="C10" t="s">
        <v>9</v>
      </c>
      <c r="I10" t="s">
        <v>10</v>
      </c>
      <c r="K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DUNNING_TRANS_GREL</vt:lpstr>
      <vt:lpstr>DUNNING_TRANS_EREL</vt:lpstr>
      <vt:lpstr>POPLE_TRANS_EREL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2019-11-20T21:13:56Z</dcterms:created>
  <dcterms:modified xsi:type="dcterms:W3CDTF">2019-11-20T21:37:21Z</dcterms:modified>
</cp:coreProperties>
</file>