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g. 2" sheetId="1" r:id="rId4"/>
    <sheet state="visible" name="Fig. 3" sheetId="2" r:id="rId5"/>
    <sheet state="visible" name="Fig. 4" sheetId="3" r:id="rId6"/>
    <sheet state="visible" name="Fig. S1" sheetId="4" r:id="rId7"/>
    <sheet state="visible" name="Fig. S4" sheetId="5" r:id="rId8"/>
  </sheets>
  <definedNames/>
  <calcPr/>
  <extLst>
    <ext uri="GoogleSheetsCustomDataVersion1">
      <go:sheetsCustomData xmlns:go="http://customooxmlschemas.google.com/" r:id="rId9" roundtripDataSignature="AMtx7mjnZcY7phXEIgAdaMnJsVfXH19QvA=="/>
    </ext>
  </extLst>
</workbook>
</file>

<file path=xl/sharedStrings.xml><?xml version="1.0" encoding="utf-8"?>
<sst xmlns="http://schemas.openxmlformats.org/spreadsheetml/2006/main" count="1420" uniqueCount="139">
  <si>
    <t>2. multiplexed tRNA-gRNA crosses (RAW counts)</t>
  </si>
  <si>
    <t xml:space="preserve">SGyA(♂) x tRNA-gRNA (♀) </t>
  </si>
  <si>
    <t>Replicate 1</t>
  </si>
  <si>
    <t>Replicate 2</t>
  </si>
  <si>
    <t>Replicate 3</t>
  </si>
  <si>
    <t>Replicate 4</t>
  </si>
  <si>
    <t>Replicate 5</t>
  </si>
  <si>
    <t>Replicate 6</t>
  </si>
  <si>
    <t>Replicate 7</t>
  </si>
  <si>
    <t>Counts of F1 progeny</t>
  </si>
  <si>
    <t>Percentages of F1 progeny</t>
  </si>
  <si>
    <t>Phenotype (+red eyes)</t>
  </si>
  <si>
    <t>♀</t>
  </si>
  <si>
    <t>♂</t>
  </si>
  <si>
    <t>%♀</t>
  </si>
  <si>
    <t>%♂</t>
  </si>
  <si>
    <t>Ebony</t>
  </si>
  <si>
    <t>Forked</t>
  </si>
  <si>
    <t>Sepia</t>
  </si>
  <si>
    <t>Curled</t>
  </si>
  <si>
    <t>Ebony-forked</t>
  </si>
  <si>
    <t>Ebony-Sepia</t>
  </si>
  <si>
    <t>Ebony-Cured</t>
  </si>
  <si>
    <t>Forked-Sepia</t>
  </si>
  <si>
    <t>Forked-Curled</t>
  </si>
  <si>
    <t>Curled-Sepia</t>
  </si>
  <si>
    <t>Ebony-forked-Sepia</t>
  </si>
  <si>
    <t>Ebony-forked-Curled</t>
  </si>
  <si>
    <t>Ebony-Curled-Sepia</t>
  </si>
  <si>
    <t>Forked-Sepia-Curled</t>
  </si>
  <si>
    <t>WT</t>
  </si>
  <si>
    <t>Subtotal</t>
  </si>
  <si>
    <t>Total</t>
  </si>
  <si>
    <t>Proportion of mutants</t>
  </si>
  <si>
    <t xml:space="preserve">Autosomal Cas9 (♂) x tRNA-gRNA (♀) </t>
  </si>
  <si>
    <t xml:space="preserve">WT (♂) x tRNA-gRNA (♀) </t>
  </si>
  <si>
    <t>3. Heterozygous PolG2#1 crosses RAW data</t>
  </si>
  <si>
    <t>3A. Heterozygous PolG2#1 crossed to WT</t>
  </si>
  <si>
    <t>(WT) x PolG2#1/+</t>
  </si>
  <si>
    <t>% of F1 progeny</t>
  </si>
  <si>
    <t>Cross</t>
  </si>
  <si>
    <t>♀ W- C-</t>
  </si>
  <si>
    <t>♀ W+/C+</t>
  </si>
  <si>
    <t>♂W-C-</t>
  </si>
  <si>
    <t>♂W+C+</t>
  </si>
  <si>
    <t>-gRNA</t>
  </si>
  <si>
    <t>gRNA+</t>
  </si>
  <si>
    <t>3C. Heterozygous PolG2#1 crossed to autosomal Cas9</t>
  </si>
  <si>
    <t>Autosomal vasa-Cas9 x PolG2#1/+</t>
  </si>
  <si>
    <t>3E. Heterozygous PolG2#1 crossed to X-linked Cas9</t>
  </si>
  <si>
    <t>X linked-Act5-Cas9 x PolG2#1/+</t>
  </si>
  <si>
    <t>♀ W+/C-</t>
  </si>
  <si>
    <t xml:space="preserve"> </t>
  </si>
  <si>
    <t>3G. Heterozygous PolG2#1 crossed to SGyA</t>
  </si>
  <si>
    <t>SGyA x PolG2#1/+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</si>
  <si>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</si>
  <si>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</si>
  <si>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</si>
  <si>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</si>
  <si>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</si>
  <si>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</si>
  <si>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</si>
  <si>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</si>
  <si>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</si>
  <si>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</si>
  <si>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3. Homozygous PolG2#1 crosses RAW</t>
  </si>
  <si>
    <t>3B. Homozygous PolG2#1 crossed to WT</t>
  </si>
  <si>
    <t>(WT) x PolG2#1/PolG2#1</t>
  </si>
  <si>
    <t>3D. Homozygous PolG2#1 crossed to autosomal Cas9</t>
  </si>
  <si>
    <t>Autosomal vasa-Cas9 x PolG2#1/PolG2#1</t>
  </si>
  <si>
    <t>3F. Homozygous PolG2#1 crossed to X-linked Cas9</t>
  </si>
  <si>
    <t>X linked-Act5-Cas9 x PolG2#1/PolG2#1</t>
  </si>
  <si>
    <t>3H. Heterozygous PolG2#1 crossed to SGyA</t>
  </si>
  <si>
    <t>SGyA x PolG2#1/PolG2#1</t>
  </si>
  <si>
    <t>4D. Embryo counts and hatching</t>
  </si>
  <si>
    <t>(SGyA/GDe)(♂) x w-(♀)</t>
  </si>
  <si>
    <t>(autosomal Cas9/GDe)(♂) x w-(♀)</t>
  </si>
  <si>
    <t>(WT/GDe)(♂) x w-(♀)</t>
  </si>
  <si>
    <t>Cross #</t>
  </si>
  <si>
    <t>Embryo counts</t>
  </si>
  <si>
    <t>Adult counts</t>
  </si>
  <si>
    <t>Hatching rate (%)</t>
  </si>
  <si>
    <t>Average</t>
  </si>
  <si>
    <t>Std. dev</t>
  </si>
  <si>
    <t>Omitted data from analyses. Adult counts below 15 were omitted</t>
  </si>
  <si>
    <t>4E. Inheritance of GDe in F2 progeny</t>
  </si>
  <si>
    <t>F2 progeny</t>
  </si>
  <si>
    <t>(SGyA/GDe) x w-</t>
  </si>
  <si>
    <t>(Autosomal Cas9/GDe) x w-</t>
  </si>
  <si>
    <t>(WT/GDe) x w-</t>
  </si>
  <si>
    <t>Sex</t>
  </si>
  <si>
    <t>dsRED+/-</t>
  </si>
  <si>
    <t>dsRED+/GFP+</t>
  </si>
  <si>
    <t>-/GFP+</t>
  </si>
  <si>
    <t>-/-</t>
  </si>
  <si>
    <t>Totals</t>
  </si>
  <si>
    <t>%GFP</t>
  </si>
  <si>
    <t>4F. Inheritance of GDe in F2 and F3 progeny*</t>
  </si>
  <si>
    <t>* F2 progeny data is directly above this table. It was omitted in this section to avoid data replication.</t>
  </si>
  <si>
    <t>F3 progeny</t>
  </si>
  <si>
    <t>4G. Inheritance of GDe in F2 and F3 progeny*</t>
  </si>
  <si>
    <t>* F2 progeny data is in panel 3E of this sheet. It was omitted in this section to avoid data replication.</t>
  </si>
  <si>
    <t>S1C. RAW Data</t>
  </si>
  <si>
    <t>Control</t>
  </si>
  <si>
    <t>(WT)♂ x (PolG2#1/+)♀</t>
  </si>
  <si>
    <t>F1 progeny:Counts</t>
  </si>
  <si>
    <t>F1 progeny:Percentages</t>
  </si>
  <si>
    <t>Females</t>
  </si>
  <si>
    <t>Males</t>
  </si>
  <si>
    <t>% Males</t>
  </si>
  <si>
    <t>% Females</t>
  </si>
  <si>
    <t>Dead pupae</t>
  </si>
  <si>
    <t>SGyA males with weak expression of 3xP3-tdTomato marker</t>
  </si>
  <si>
    <t>(SGyA)♂ x (PolG2#1/+)♀</t>
  </si>
  <si>
    <t>SGyA males with moderate expression of 3xP3-tdTomato marker</t>
  </si>
  <si>
    <t>S4B. RAW Twisted data</t>
  </si>
  <si>
    <t>[WT](♂) x Twisted gRNA (♀)</t>
  </si>
  <si>
    <t>F1 progeny</t>
  </si>
  <si>
    <t>[Autosomal Cas9](♂) x Twisted gRNA (♀)</t>
  </si>
  <si>
    <t>[SGyA](♂) x Twisted gRNA (♀)</t>
  </si>
  <si>
    <t>w+ eyes; WT</t>
  </si>
  <si>
    <t>w+; twisted phenotype</t>
  </si>
  <si>
    <t>S4C. RAW Cut data</t>
  </si>
  <si>
    <t>[WT](♂) x Cut gRNA (♀)</t>
  </si>
  <si>
    <t>[Autosomal Cas9](♂) x Cut gRNA (♀)</t>
  </si>
  <si>
    <t>[SGyA](♂) x Cut gRNA (♀)</t>
  </si>
  <si>
    <t>w+; deformed wing phenotype</t>
  </si>
  <si>
    <t>S4D. RAW Wingless data</t>
  </si>
  <si>
    <t>[WT](♂) x Wingless gRNA (♀)</t>
  </si>
  <si>
    <t>[Autosomal Cas9](♂) x Wingless gRNA (♀)</t>
  </si>
  <si>
    <t>[SGyA](♂) x Wingless gRNA (♀)</t>
  </si>
  <si>
    <t>S4E. RAW Apterous data</t>
  </si>
  <si>
    <t>[WT](♂) x Apterous gRNA (♀)</t>
  </si>
  <si>
    <t>[Autosomal Cas9](♂) x Apterous gRNA (♀)</t>
  </si>
  <si>
    <t>[SGyA](♂) x Apterous gRNA (♀)</t>
  </si>
  <si>
    <t>S4F. RAW Scalloped data</t>
  </si>
  <si>
    <t>[WT](♂) x Scalloped gRNA (♀)</t>
  </si>
  <si>
    <t>[Autosomal Cas9](♂) x Scalloped gRNA (♀)</t>
  </si>
  <si>
    <t>[SGyA](♂) x Scalloped gRNA (♀)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</si>
</sst>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6">
    <font>
      <sz val="11.0"/>
      <color theme="1"/>
      <name val="Arial"/>
    </font>
    <font>
      <b/>
      <sz val="14.0"/>
      <color theme="1"/>
      <name val="Arial"/>
    </font>
    <font>
      <sz val="10.0"/>
      <color theme="1"/>
      <name val="Arial"/>
    </font>
    <font>
      <color theme="1"/>
      <name val="Calibri"/>
    </font>
    <font>
      <sz val="11.0"/>
      <color theme="1"/>
      <name val="Calibri"/>
    </font>
    <font/>
    <font>
      <sz val="12.0"/>
      <color rgb="FF000000"/>
      <name val="Arial"/>
    </font>
    <font>
      <sz val="11.0"/>
      <color rgb="FF000000"/>
      <name val="Arial"/>
    </font>
    <font>
      <sz val="11.0"/>
      <color rgb="FF000000"/>
      <name val="Inconsolata"/>
    </font>
    <font>
      <color theme="1"/>
      <name val="Arial"/>
    </font>
    <font>
      <b/>
      <color theme="1"/>
      <name val="Arial"/>
    </font>
    <font>
      <b/>
      <sz val="12.0"/>
      <color theme="1"/>
      <name val="Arial"/>
    </font>
    <font>
      <b/>
      <sz val="12.0"/>
      <color theme="1"/>
      <name val="Calibri"/>
    </font>
    <font>
      <b/>
      <color theme="1"/>
      <name val="Calibri"/>
    </font>
    <font>
      <b/>
      <sz val="14.0"/>
      <color rgb="FF000000"/>
      <name val="Arial"/>
    </font>
    <font>
      <sz val="12.0"/>
      <color rgb="FF000000"/>
      <name val="Calibri"/>
    </font>
  </fonts>
  <fills count="13">
    <fill>
      <patternFill patternType="none"/>
    </fill>
    <fill>
      <patternFill patternType="lightGray"/>
    </fill>
    <fill>
      <patternFill patternType="solid">
        <fgColor rgb="FFEAD1DC"/>
        <bgColor rgb="FFEAD1DC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</fills>
  <borders count="51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CCCCCC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CCCCCC"/>
      </left>
      <right style="medium">
        <color rgb="FF000000"/>
      </right>
      <bottom style="medium">
        <color rgb="FF000000"/>
      </bottom>
    </border>
    <border>
      <left style="medium">
        <color rgb="FFCCCCCC"/>
      </left>
      <top style="medium">
        <color rgb="FFCCCCCC"/>
      </top>
      <bottom style="medium">
        <color rgb="FF000000"/>
      </bottom>
    </border>
    <border>
      <left style="medium">
        <color rgb="FF000000"/>
      </left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/>
    </border>
    <border>
      <left style="medium">
        <color rgb="FFCCCCCC"/>
      </left>
      <right style="medium">
        <color rgb="FFCCCCCC"/>
      </right>
      <top style="medium">
        <color rgb="FFCCCCCC"/>
      </top>
    </border>
    <border>
      <left/>
      <right style="medium">
        <color rgb="FF000000"/>
      </right>
      <top style="medium">
        <color rgb="FFCCCCCC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ck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7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shrinkToFit="0" wrapText="1"/>
    </xf>
    <xf borderId="0" fillId="0" fontId="3" numFmtId="0" xfId="0" applyFont="1"/>
    <xf borderId="1" fillId="0" fontId="4" numFmtId="0" xfId="0" applyAlignment="1" applyBorder="1" applyFont="1">
      <alignment horizontal="center"/>
    </xf>
    <xf borderId="2" fillId="0" fontId="5" numFmtId="0" xfId="0" applyBorder="1" applyFont="1"/>
    <xf borderId="3" fillId="0" fontId="2" numFmtId="0" xfId="0" applyAlignment="1" applyBorder="1" applyFont="1">
      <alignment shrinkToFit="0" wrapText="1"/>
    </xf>
    <xf borderId="4" fillId="0" fontId="2" numFmtId="0" xfId="0" applyAlignment="1" applyBorder="1" applyFont="1">
      <alignment shrinkToFit="0" wrapText="1"/>
    </xf>
    <xf borderId="5" fillId="2" fontId="6" numFmtId="0" xfId="0" applyAlignment="1" applyBorder="1" applyFill="1" applyFont="1">
      <alignment horizontal="center" shrinkToFit="0" wrapText="1"/>
    </xf>
    <xf borderId="6" fillId="3" fontId="6" numFmtId="0" xfId="0" applyAlignment="1" applyBorder="1" applyFill="1" applyFont="1">
      <alignment horizontal="center" shrinkToFit="0" wrapText="1"/>
    </xf>
    <xf borderId="7" fillId="2" fontId="6" numFmtId="0" xfId="0" applyAlignment="1" applyBorder="1" applyFont="1">
      <alignment horizontal="center" shrinkToFit="0" wrapText="1"/>
    </xf>
    <xf borderId="8" fillId="3" fontId="6" numFmtId="0" xfId="0" applyAlignment="1" applyBorder="1" applyFont="1">
      <alignment horizontal="center" shrinkToFit="0" wrapText="1"/>
    </xf>
    <xf borderId="9" fillId="0" fontId="2" numFmtId="0" xfId="0" applyAlignment="1" applyBorder="1" applyFont="1">
      <alignment shrinkToFit="0" wrapText="1"/>
    </xf>
    <xf borderId="10" fillId="2" fontId="6" numFmtId="0" xfId="0" applyAlignment="1" applyBorder="1" applyFont="1">
      <alignment horizontal="center" shrinkToFit="0" wrapText="1"/>
    </xf>
    <xf borderId="10" fillId="3" fontId="6" numFmtId="0" xfId="0" applyAlignment="1" applyBorder="1" applyFont="1">
      <alignment horizontal="center" shrinkToFit="0" wrapText="1"/>
    </xf>
    <xf borderId="4" fillId="2" fontId="6" numFmtId="0" xfId="0" applyAlignment="1" applyBorder="1" applyFont="1">
      <alignment horizontal="center" shrinkToFit="0" wrapText="1"/>
    </xf>
    <xf borderId="11" fillId="3" fontId="6" numFmtId="0" xfId="0" applyAlignment="1" applyBorder="1" applyFont="1">
      <alignment horizontal="center" shrinkToFit="0" wrapText="1"/>
    </xf>
    <xf borderId="11" fillId="2" fontId="6" numFmtId="0" xfId="0" applyAlignment="1" applyBorder="1" applyFont="1">
      <alignment horizontal="center" shrinkToFit="0" wrapText="1"/>
    </xf>
    <xf borderId="12" fillId="0" fontId="2" numFmtId="0" xfId="0" applyAlignment="1" applyBorder="1" applyFont="1">
      <alignment shrinkToFit="0" wrapText="1"/>
    </xf>
    <xf borderId="13" fillId="0" fontId="2" numFmtId="0" xfId="0" applyAlignment="1" applyBorder="1" applyFont="1">
      <alignment horizontal="center" shrinkToFit="0" wrapText="1"/>
    </xf>
    <xf borderId="14" fillId="0" fontId="2" numFmtId="0" xfId="0" applyAlignment="1" applyBorder="1" applyFont="1">
      <alignment horizontal="center" shrinkToFit="0" wrapText="1"/>
    </xf>
    <xf borderId="1" fillId="0" fontId="0" numFmtId="164" xfId="0" applyAlignment="1" applyBorder="1" applyFont="1" applyNumberFormat="1">
      <alignment horizontal="center"/>
    </xf>
    <xf borderId="4" fillId="0" fontId="0" numFmtId="164" xfId="0" applyAlignment="1" applyBorder="1" applyFont="1" applyNumberFormat="1">
      <alignment horizontal="center"/>
    </xf>
    <xf borderId="10" fillId="0" fontId="2" numFmtId="0" xfId="0" applyAlignment="1" applyBorder="1" applyFont="1">
      <alignment horizontal="center" shrinkToFit="0" wrapText="1"/>
    </xf>
    <xf borderId="15" fillId="0" fontId="0" numFmtId="164" xfId="0" applyAlignment="1" applyBorder="1" applyFont="1" applyNumberFormat="1">
      <alignment horizontal="center"/>
    </xf>
    <xf borderId="10" fillId="4" fontId="7" numFmtId="0" xfId="0" applyAlignment="1" applyBorder="1" applyFill="1" applyFont="1">
      <alignment horizontal="center" shrinkToFit="0" wrapText="1"/>
    </xf>
    <xf borderId="10" fillId="4" fontId="8" numFmtId="0" xfId="0" applyAlignment="1" applyBorder="1" applyFont="1">
      <alignment horizontal="center" shrinkToFit="0" wrapText="1"/>
    </xf>
    <xf borderId="1" fillId="0" fontId="2" numFmtId="0" xfId="0" applyAlignment="1" applyBorder="1" applyFont="1">
      <alignment horizontal="center" shrinkToFit="0" wrapText="1"/>
    </xf>
    <xf borderId="16" fillId="0" fontId="5" numFmtId="0" xfId="0" applyBorder="1" applyFont="1"/>
    <xf borderId="17" fillId="0" fontId="2" numFmtId="0" xfId="0" applyAlignment="1" applyBorder="1" applyFont="1">
      <alignment horizontal="center" shrinkToFit="0" wrapText="1"/>
    </xf>
    <xf borderId="18" fillId="0" fontId="5" numFmtId="0" xfId="0" applyBorder="1" applyFont="1"/>
    <xf borderId="19" fillId="0" fontId="3" numFmtId="0" xfId="0" applyBorder="1" applyFont="1"/>
    <xf borderId="19" fillId="2" fontId="6" numFmtId="0" xfId="0" applyAlignment="1" applyBorder="1" applyFont="1">
      <alignment horizontal="center" shrinkToFit="0" wrapText="1"/>
    </xf>
    <xf borderId="19" fillId="3" fontId="6" numFmtId="0" xfId="0" applyAlignment="1" applyBorder="1" applyFont="1">
      <alignment horizontal="center" shrinkToFit="0" wrapText="1"/>
    </xf>
    <xf borderId="19" fillId="0" fontId="9" numFmtId="0" xfId="0" applyBorder="1" applyFont="1"/>
    <xf borderId="19" fillId="0" fontId="3" numFmtId="164" xfId="0" applyBorder="1" applyFont="1" applyNumberFormat="1"/>
    <xf borderId="20" fillId="0" fontId="4" numFmtId="0" xfId="0" applyBorder="1" applyFont="1"/>
    <xf borderId="11" fillId="2" fontId="6" numFmtId="0" xfId="0" applyAlignment="1" applyBorder="1" applyFont="1">
      <alignment horizontal="center" shrinkToFit="0" vertical="center" wrapText="1"/>
    </xf>
    <xf borderId="11" fillId="3" fontId="6" numFmtId="0" xfId="0" applyAlignment="1" applyBorder="1" applyFont="1">
      <alignment horizontal="center" shrinkToFit="0" vertical="center" wrapText="1"/>
    </xf>
    <xf borderId="21" fillId="3" fontId="6" numFmtId="0" xfId="0" applyAlignment="1" applyBorder="1" applyFont="1">
      <alignment horizontal="center" shrinkToFit="0" wrapText="1"/>
    </xf>
    <xf borderId="10" fillId="0" fontId="2" numFmtId="0" xfId="0" applyAlignment="1" applyBorder="1" applyFont="1">
      <alignment horizontal="center" shrinkToFit="0" vertical="center" wrapText="1"/>
    </xf>
    <xf borderId="10" fillId="4" fontId="7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22" fillId="0" fontId="2" numFmtId="0" xfId="0" applyAlignment="1" applyBorder="1" applyFont="1">
      <alignment shrinkToFit="0" wrapText="1"/>
    </xf>
    <xf borderId="0" fillId="0" fontId="4" numFmtId="0" xfId="0" applyFont="1"/>
    <xf borderId="23" fillId="2" fontId="6" numFmtId="0" xfId="0" applyAlignment="1" applyBorder="1" applyFont="1">
      <alignment horizontal="center" shrinkToFit="0" wrapText="1"/>
    </xf>
    <xf borderId="11" fillId="0" fontId="2" numFmtId="0" xfId="0" applyAlignment="1" applyBorder="1" applyFont="1">
      <alignment horizontal="center" shrinkToFit="0" wrapText="1"/>
    </xf>
    <xf borderId="0" fillId="0" fontId="3" numFmtId="0" xfId="0" applyAlignment="1" applyFont="1">
      <alignment horizontal="center"/>
    </xf>
    <xf borderId="0" fillId="0" fontId="1" numFmtId="0" xfId="0" applyAlignment="1" applyFont="1">
      <alignment horizontal="center" vertical="bottom"/>
    </xf>
    <xf borderId="0" fillId="4" fontId="1" numFmtId="0" xfId="0" applyAlignment="1" applyFont="1">
      <alignment horizontal="center" vertical="bottom"/>
    </xf>
    <xf borderId="0" fillId="0" fontId="10" numFmtId="0" xfId="0" applyAlignment="1" applyFont="1">
      <alignment horizontal="center" vertical="bottom"/>
    </xf>
    <xf borderId="1" fillId="0" fontId="0" numFmtId="0" xfId="0" applyAlignment="1" applyBorder="1" applyFont="1">
      <alignment horizontal="center"/>
    </xf>
    <xf borderId="24" fillId="0" fontId="9" numFmtId="0" xfId="0" applyAlignment="1" applyBorder="1" applyFont="1">
      <alignment horizontal="center" vertical="bottom"/>
    </xf>
    <xf borderId="25" fillId="2" fontId="6" numFmtId="0" xfId="0" applyAlignment="1" applyBorder="1" applyFont="1">
      <alignment horizontal="center" vertical="bottom"/>
    </xf>
    <xf borderId="25" fillId="3" fontId="6" numFmtId="0" xfId="0" applyAlignment="1" applyBorder="1" applyFont="1">
      <alignment horizontal="center" vertical="bottom"/>
    </xf>
    <xf borderId="24" fillId="0" fontId="10" numFmtId="0" xfId="0" applyAlignment="1" applyBorder="1" applyFont="1">
      <alignment horizontal="center" vertical="bottom"/>
    </xf>
    <xf borderId="0" fillId="0" fontId="9" numFmtId="0" xfId="0" applyAlignment="1" applyFont="1">
      <alignment horizontal="center" vertical="bottom"/>
    </xf>
    <xf borderId="26" fillId="0" fontId="9" numFmtId="0" xfId="0" applyAlignment="1" applyBorder="1" applyFont="1">
      <alignment horizontal="center" vertical="bottom"/>
    </xf>
    <xf borderId="24" fillId="2" fontId="3" numFmtId="0" xfId="0" applyAlignment="1" applyBorder="1" applyFont="1">
      <alignment horizontal="center"/>
    </xf>
    <xf borderId="24" fillId="3" fontId="3" numFmtId="0" xfId="0" applyAlignment="1" applyBorder="1" applyFont="1">
      <alignment horizontal="center"/>
    </xf>
    <xf borderId="27" fillId="0" fontId="10" numFmtId="0" xfId="0" applyAlignment="1" applyBorder="1" applyFont="1">
      <alignment horizontal="center" vertical="bottom"/>
    </xf>
    <xf borderId="28" fillId="0" fontId="9" numFmtId="0" xfId="0" applyAlignment="1" applyBorder="1" applyFont="1">
      <alignment horizontal="center" vertical="bottom"/>
    </xf>
    <xf borderId="28" fillId="0" fontId="9" numFmtId="164" xfId="0" applyAlignment="1" applyBorder="1" applyFont="1" applyNumberFormat="1">
      <alignment horizontal="center" vertical="bottom"/>
    </xf>
    <xf borderId="24" fillId="0" fontId="9" numFmtId="164" xfId="0" applyAlignment="1" applyBorder="1" applyFont="1" applyNumberFormat="1">
      <alignment horizontal="center" vertical="bottom"/>
    </xf>
    <xf borderId="28" fillId="2" fontId="6" numFmtId="0" xfId="0" applyAlignment="1" applyBorder="1" applyFont="1">
      <alignment horizontal="center" vertical="bottom"/>
    </xf>
    <xf borderId="28" fillId="3" fontId="6" numFmtId="0" xfId="0" applyAlignment="1" applyBorder="1" applyFont="1">
      <alignment horizontal="center" vertical="bottom"/>
    </xf>
    <xf borderId="0" fillId="0" fontId="6" numFmtId="0" xfId="0" applyAlignment="1" applyFont="1">
      <alignment horizontal="center" vertical="bottom"/>
    </xf>
    <xf borderId="24" fillId="2" fontId="6" numFmtId="0" xfId="0" applyAlignment="1" applyBorder="1" applyFont="1">
      <alignment horizontal="center" vertical="bottom"/>
    </xf>
    <xf borderId="24" fillId="3" fontId="6" numFmtId="0" xfId="0" applyAlignment="1" applyBorder="1" applyFont="1">
      <alignment horizontal="center" vertical="bottom"/>
    </xf>
    <xf borderId="0" fillId="0" fontId="9" numFmtId="0" xfId="0" applyAlignment="1" applyFont="1">
      <alignment horizontal="center"/>
    </xf>
    <xf borderId="24" fillId="0" fontId="9" numFmtId="0" xfId="0" applyAlignment="1" applyBorder="1" applyFont="1">
      <alignment vertical="bottom"/>
    </xf>
    <xf borderId="29" fillId="0" fontId="3" numFmtId="0" xfId="0" applyBorder="1" applyFont="1"/>
    <xf borderId="29" fillId="0" fontId="3" numFmtId="0" xfId="0" applyAlignment="1" applyBorder="1" applyFont="1">
      <alignment horizontal="center"/>
    </xf>
    <xf borderId="24" fillId="0" fontId="3" numFmtId="0" xfId="0" applyAlignment="1" applyBorder="1" applyFont="1">
      <alignment horizontal="center"/>
    </xf>
    <xf borderId="0" fillId="0" fontId="11" numFmtId="0" xfId="0" applyAlignment="1" applyFont="1">
      <alignment horizontal="center"/>
    </xf>
    <xf borderId="0" fillId="0" fontId="12" numFmtId="0" xfId="0" applyAlignment="1" applyFont="1">
      <alignment horizontal="center"/>
    </xf>
    <xf borderId="1" fillId="4" fontId="8" numFmtId="0" xfId="0" applyAlignment="1" applyBorder="1" applyFont="1">
      <alignment horizontal="center"/>
    </xf>
    <xf borderId="30" fillId="0" fontId="9" numFmtId="0" xfId="0" applyAlignment="1" applyBorder="1" applyFont="1">
      <alignment horizontal="center"/>
    </xf>
    <xf borderId="28" fillId="0" fontId="9" numFmtId="0" xfId="0" applyAlignment="1" applyBorder="1" applyFont="1">
      <alignment horizontal="center"/>
    </xf>
    <xf borderId="27" fillId="0" fontId="9" numFmtId="0" xfId="0" applyAlignment="1" applyBorder="1" applyFont="1">
      <alignment horizontal="center"/>
    </xf>
    <xf borderId="24" fillId="0" fontId="9" numFmtId="0" xfId="0" applyAlignment="1" applyBorder="1" applyFont="1">
      <alignment horizontal="center"/>
    </xf>
    <xf borderId="24" fillId="0" fontId="9" numFmtId="164" xfId="0" applyAlignment="1" applyBorder="1" applyFont="1" applyNumberFormat="1">
      <alignment horizontal="center"/>
    </xf>
    <xf borderId="24" fillId="0" fontId="9" numFmtId="1" xfId="0" applyAlignment="1" applyBorder="1" applyFont="1" applyNumberFormat="1">
      <alignment horizontal="center"/>
    </xf>
    <xf borderId="24" fillId="0" fontId="3" numFmtId="1" xfId="0" applyAlignment="1" applyBorder="1" applyFont="1" applyNumberFormat="1">
      <alignment horizontal="center"/>
    </xf>
    <xf borderId="24" fillId="0" fontId="3" numFmtId="164" xfId="0" applyAlignment="1" applyBorder="1" applyFont="1" applyNumberFormat="1">
      <alignment horizontal="center"/>
    </xf>
    <xf borderId="24" fillId="5" fontId="9" numFmtId="0" xfId="0" applyAlignment="1" applyBorder="1" applyFill="1" applyFont="1">
      <alignment horizontal="center"/>
    </xf>
    <xf borderId="24" fillId="5" fontId="3" numFmtId="0" xfId="0" applyAlignment="1" applyBorder="1" applyFont="1">
      <alignment horizontal="center"/>
    </xf>
    <xf borderId="24" fillId="5" fontId="3" numFmtId="164" xfId="0" applyAlignment="1" applyBorder="1" applyFont="1" applyNumberFormat="1">
      <alignment horizontal="center"/>
    </xf>
    <xf borderId="0" fillId="0" fontId="13" numFmtId="0" xfId="0" applyAlignment="1" applyFont="1">
      <alignment horizontal="center"/>
    </xf>
    <xf borderId="0" fillId="0" fontId="13" numFmtId="164" xfId="0" applyAlignment="1" applyFont="1" applyNumberFormat="1">
      <alignment horizontal="center"/>
    </xf>
    <xf borderId="24" fillId="0" fontId="10" numFmtId="0" xfId="0" applyAlignment="1" applyBorder="1" applyFont="1">
      <alignment horizontal="center"/>
    </xf>
    <xf borderId="24" fillId="0" fontId="13" numFmtId="1" xfId="0" applyAlignment="1" applyBorder="1" applyFont="1" applyNumberFormat="1">
      <alignment horizontal="center"/>
    </xf>
    <xf borderId="24" fillId="0" fontId="13" numFmtId="164" xfId="0" applyAlignment="1" applyBorder="1" applyFont="1" applyNumberFormat="1">
      <alignment horizontal="center"/>
    </xf>
    <xf borderId="0" fillId="0" fontId="9" numFmtId="0" xfId="0" applyFont="1"/>
    <xf borderId="0" fillId="5" fontId="9" numFmtId="0" xfId="0" applyFont="1"/>
    <xf borderId="24" fillId="0" fontId="13" numFmtId="0" xfId="0" applyAlignment="1" applyBorder="1" applyFont="1">
      <alignment horizontal="center"/>
    </xf>
    <xf borderId="0" fillId="0" fontId="11" numFmtId="0" xfId="0" applyAlignment="1" applyFont="1">
      <alignment horizontal="left"/>
    </xf>
    <xf borderId="1" fillId="0" fontId="10" numFmtId="0" xfId="0" applyAlignment="1" applyBorder="1" applyFont="1">
      <alignment horizontal="center"/>
    </xf>
    <xf borderId="0" fillId="0" fontId="10" numFmtId="0" xfId="0" applyAlignment="1" applyFont="1">
      <alignment horizontal="center"/>
    </xf>
    <xf borderId="20" fillId="0" fontId="9" numFmtId="0" xfId="0" applyAlignment="1" applyBorder="1" applyFont="1">
      <alignment horizontal="center"/>
    </xf>
    <xf borderId="31" fillId="0" fontId="9" numFmtId="0" xfId="0" applyAlignment="1" applyBorder="1" applyFont="1">
      <alignment horizontal="center"/>
    </xf>
    <xf borderId="20" fillId="6" fontId="9" numFmtId="0" xfId="0" applyAlignment="1" applyBorder="1" applyFill="1" applyFont="1">
      <alignment horizontal="center" vertical="bottom"/>
    </xf>
    <xf borderId="32" fillId="7" fontId="9" numFmtId="0" xfId="0" applyAlignment="1" applyBorder="1" applyFill="1" applyFont="1">
      <alignment horizontal="center" vertical="bottom"/>
    </xf>
    <xf borderId="32" fillId="8" fontId="9" numFmtId="0" xfId="0" applyAlignment="1" applyBorder="1" applyFill="1" applyFont="1">
      <alignment horizontal="center" vertical="bottom"/>
    </xf>
    <xf borderId="32" fillId="9" fontId="9" numFmtId="0" xfId="0" applyAlignment="1" applyBorder="1" applyFill="1" applyFont="1">
      <alignment horizontal="center" vertical="bottom"/>
    </xf>
    <xf borderId="32" fillId="0" fontId="9" numFmtId="0" xfId="0" applyAlignment="1" applyBorder="1" applyFont="1">
      <alignment horizontal="center" vertical="bottom"/>
    </xf>
    <xf borderId="0" fillId="6" fontId="9" numFmtId="0" xfId="0" applyAlignment="1" applyFont="1">
      <alignment horizontal="center" vertical="bottom"/>
    </xf>
    <xf borderId="25" fillId="7" fontId="9" numFmtId="0" xfId="0" applyAlignment="1" applyBorder="1" applyFont="1">
      <alignment horizontal="center" vertical="bottom"/>
    </xf>
    <xf borderId="25" fillId="8" fontId="9" numFmtId="0" xfId="0" applyAlignment="1" applyBorder="1" applyFont="1">
      <alignment horizontal="center" vertical="bottom"/>
    </xf>
    <xf borderId="25" fillId="9" fontId="9" numFmtId="0" xfId="0" applyAlignment="1" applyBorder="1" applyFont="1">
      <alignment horizontal="center" vertical="bottom"/>
    </xf>
    <xf borderId="25" fillId="0" fontId="9" numFmtId="0" xfId="0" applyAlignment="1" applyBorder="1" applyFont="1">
      <alignment horizontal="center" vertical="center"/>
    </xf>
    <xf borderId="25" fillId="0" fontId="9" numFmtId="164" xfId="0" applyAlignment="1" applyBorder="1" applyFont="1" applyNumberFormat="1">
      <alignment horizontal="center" vertical="center"/>
    </xf>
    <xf borderId="0" fillId="2" fontId="6" numFmtId="0" xfId="0" applyAlignment="1" applyFont="1">
      <alignment horizontal="center" vertical="bottom"/>
    </xf>
    <xf borderId="33" fillId="0" fontId="9" numFmtId="0" xfId="0" applyAlignment="1" applyBorder="1" applyFont="1">
      <alignment horizontal="center"/>
    </xf>
    <xf borderId="32" fillId="0" fontId="5" numFmtId="0" xfId="0" applyBorder="1" applyFont="1"/>
    <xf borderId="31" fillId="3" fontId="6" numFmtId="0" xfId="0" applyAlignment="1" applyBorder="1" applyFont="1">
      <alignment horizontal="center" vertical="bottom"/>
    </xf>
    <xf borderId="31" fillId="0" fontId="9" numFmtId="0" xfId="0" applyAlignment="1" applyBorder="1" applyFont="1">
      <alignment horizontal="center" vertical="bottom"/>
    </xf>
    <xf borderId="28" fillId="0" fontId="5" numFmtId="0" xfId="0" applyBorder="1" applyFont="1"/>
    <xf borderId="25" fillId="0" fontId="9" numFmtId="0" xfId="0" applyAlignment="1" applyBorder="1" applyFont="1">
      <alignment horizontal="center"/>
    </xf>
    <xf borderId="28" fillId="0" fontId="3" numFmtId="0" xfId="0" applyAlignment="1" applyBorder="1" applyFont="1">
      <alignment horizontal="center"/>
    </xf>
    <xf borderId="31" fillId="0" fontId="3" numFmtId="0" xfId="0" applyAlignment="1" applyBorder="1" applyFont="1">
      <alignment horizontal="center"/>
    </xf>
    <xf borderId="0" fillId="0" fontId="9" numFmtId="0" xfId="0" applyAlignment="1" applyFont="1">
      <alignment horizontal="left"/>
    </xf>
    <xf borderId="0" fillId="10" fontId="10" numFmtId="0" xfId="0" applyAlignment="1" applyFill="1" applyFont="1">
      <alignment horizontal="center"/>
    </xf>
    <xf borderId="0" fillId="4" fontId="14" numFmtId="0" xfId="0" applyAlignment="1" applyFont="1">
      <alignment horizontal="center" vertical="center"/>
    </xf>
    <xf borderId="1" fillId="0" fontId="9" numFmtId="0" xfId="0" applyAlignment="1" applyBorder="1" applyFont="1">
      <alignment horizontal="center"/>
    </xf>
    <xf borderId="34" fillId="0" fontId="10" numFmtId="0" xfId="0" applyAlignment="1" applyBorder="1" applyFont="1">
      <alignment horizontal="center" shrinkToFit="0" vertical="bottom" wrapText="1"/>
    </xf>
    <xf borderId="35" fillId="2" fontId="10" numFmtId="0" xfId="0" applyAlignment="1" applyBorder="1" applyFont="1">
      <alignment horizontal="center" shrinkToFit="0" vertical="bottom" wrapText="1"/>
    </xf>
    <xf borderId="35" fillId="3" fontId="10" numFmtId="0" xfId="0" applyAlignment="1" applyBorder="1" applyFont="1">
      <alignment horizontal="center" shrinkToFit="0" vertical="bottom" wrapText="1"/>
    </xf>
    <xf borderId="35" fillId="4" fontId="10" numFmtId="0" xfId="0" applyAlignment="1" applyBorder="1" applyFont="1">
      <alignment horizontal="center" shrinkToFit="0" vertical="bottom" wrapText="1"/>
    </xf>
    <xf borderId="35" fillId="0" fontId="10" numFmtId="0" xfId="0" applyAlignment="1" applyBorder="1" applyFont="1">
      <alignment horizontal="center" shrinkToFit="0" vertical="bottom" wrapText="1"/>
    </xf>
    <xf borderId="36" fillId="0" fontId="10" numFmtId="0" xfId="0" applyAlignment="1" applyBorder="1" applyFont="1">
      <alignment horizontal="center" shrinkToFit="0" vertical="bottom" wrapText="1"/>
    </xf>
    <xf borderId="37" fillId="0" fontId="10" numFmtId="0" xfId="0" applyAlignment="1" applyBorder="1" applyFont="1">
      <alignment horizontal="center" vertical="bottom"/>
    </xf>
    <xf borderId="24" fillId="0" fontId="9" numFmtId="10" xfId="0" applyAlignment="1" applyBorder="1" applyFont="1" applyNumberFormat="1">
      <alignment horizontal="center" vertical="bottom"/>
    </xf>
    <xf borderId="38" fillId="0" fontId="9" numFmtId="0" xfId="0" applyAlignment="1" applyBorder="1" applyFont="1">
      <alignment horizontal="center" vertical="bottom"/>
    </xf>
    <xf borderId="39" fillId="0" fontId="9" numFmtId="0" xfId="0" applyAlignment="1" applyBorder="1" applyFont="1">
      <alignment horizontal="center" vertical="bottom"/>
    </xf>
    <xf borderId="20" fillId="0" fontId="9" numFmtId="0" xfId="0" applyAlignment="1" applyBorder="1" applyFont="1">
      <alignment horizontal="center" vertical="bottom"/>
    </xf>
    <xf borderId="20" fillId="0" fontId="9" numFmtId="10" xfId="0" applyAlignment="1" applyBorder="1" applyFont="1" applyNumberFormat="1">
      <alignment horizontal="center" vertical="bottom"/>
    </xf>
    <xf borderId="20" fillId="0" fontId="15" numFmtId="10" xfId="0" applyAlignment="1" applyBorder="1" applyFont="1" applyNumberFormat="1">
      <alignment horizontal="center" vertical="bottom"/>
    </xf>
    <xf borderId="40" fillId="0" fontId="9" numFmtId="0" xfId="0" applyAlignment="1" applyBorder="1" applyFont="1">
      <alignment horizontal="center" vertical="bottom"/>
    </xf>
    <xf borderId="0" fillId="11" fontId="10" numFmtId="0" xfId="0" applyAlignment="1" applyFill="1" applyFont="1">
      <alignment horizontal="center"/>
    </xf>
    <xf borderId="17" fillId="0" fontId="9" numFmtId="0" xfId="0" applyAlignment="1" applyBorder="1" applyFont="1">
      <alignment horizontal="center"/>
    </xf>
    <xf borderId="41" fillId="0" fontId="9" numFmtId="0" xfId="0" applyAlignment="1" applyBorder="1" applyFont="1">
      <alignment horizontal="center"/>
    </xf>
    <xf borderId="0" fillId="12" fontId="10" numFmtId="0" xfId="0" applyAlignment="1" applyFill="1" applyFont="1">
      <alignment horizontal="center"/>
    </xf>
    <xf borderId="4" fillId="0" fontId="9" numFmtId="0" xfId="0" applyAlignment="1" applyBorder="1" applyFont="1">
      <alignment horizontal="center"/>
    </xf>
    <xf borderId="25" fillId="0" fontId="3" numFmtId="0" xfId="0" applyAlignment="1" applyBorder="1" applyFont="1">
      <alignment horizontal="center" vertical="center"/>
    </xf>
    <xf borderId="33" fillId="0" fontId="3" numFmtId="0" xfId="0" applyAlignment="1" applyBorder="1" applyFont="1">
      <alignment horizontal="center"/>
    </xf>
    <xf borderId="42" fillId="0" fontId="9" numFmtId="0" xfId="0" applyAlignment="1" applyBorder="1" applyFont="1">
      <alignment horizontal="center" vertical="center"/>
    </xf>
    <xf borderId="35" fillId="2" fontId="6" numFmtId="0" xfId="0" applyAlignment="1" applyBorder="1" applyFont="1">
      <alignment horizontal="center" vertical="bottom"/>
    </xf>
    <xf borderId="35" fillId="0" fontId="9" numFmtId="0" xfId="0" applyAlignment="1" applyBorder="1" applyFont="1">
      <alignment horizontal="center"/>
    </xf>
    <xf borderId="35" fillId="0" fontId="3" numFmtId="0" xfId="0" applyAlignment="1" applyBorder="1" applyFont="1">
      <alignment horizontal="center"/>
    </xf>
    <xf borderId="42" fillId="0" fontId="3" numFmtId="0" xfId="0" applyAlignment="1" applyBorder="1" applyFont="1">
      <alignment horizontal="center" vertical="center"/>
    </xf>
    <xf borderId="33" fillId="3" fontId="6" numFmtId="0" xfId="0" applyAlignment="1" applyBorder="1" applyFont="1">
      <alignment horizontal="center" vertical="bottom"/>
    </xf>
    <xf borderId="0" fillId="0" fontId="3" numFmtId="0" xfId="0" applyFont="1"/>
    <xf borderId="43" fillId="0" fontId="9" numFmtId="0" xfId="0" applyAlignment="1" applyBorder="1" applyFont="1">
      <alignment horizontal="center" vertical="center"/>
    </xf>
    <xf borderId="28" fillId="0" fontId="9" numFmtId="164" xfId="0" applyAlignment="1" applyBorder="1" applyFont="1" applyNumberFormat="1">
      <alignment horizontal="center"/>
    </xf>
    <xf borderId="25" fillId="0" fontId="3" numFmtId="164" xfId="0" applyAlignment="1" applyBorder="1" applyFont="1" applyNumberFormat="1">
      <alignment horizontal="center" vertical="center"/>
    </xf>
    <xf borderId="32" fillId="0" fontId="9" numFmtId="164" xfId="0" applyAlignment="1" applyBorder="1" applyFont="1" applyNumberFormat="1">
      <alignment horizontal="center"/>
    </xf>
    <xf borderId="0" fillId="0" fontId="9" numFmtId="0" xfId="0" applyAlignment="1" applyFont="1">
      <alignment horizontal="center" vertical="center"/>
    </xf>
    <xf borderId="20" fillId="0" fontId="3" numFmtId="0" xfId="0" applyBorder="1" applyFont="1"/>
    <xf borderId="44" fillId="2" fontId="6" numFmtId="0" xfId="0" applyAlignment="1" applyBorder="1" applyFont="1">
      <alignment horizontal="center" vertical="bottom"/>
    </xf>
    <xf borderId="45" fillId="3" fontId="6" numFmtId="0" xfId="0" applyAlignment="1" applyBorder="1" applyFont="1">
      <alignment horizontal="center" vertical="bottom"/>
    </xf>
    <xf borderId="46" fillId="3" fontId="6" numFmtId="0" xfId="0" applyAlignment="1" applyBorder="1" applyFont="1">
      <alignment horizontal="center" vertical="bottom"/>
    </xf>
    <xf borderId="28" fillId="0" fontId="3" numFmtId="164" xfId="0" applyAlignment="1" applyBorder="1" applyFont="1" applyNumberFormat="1">
      <alignment horizontal="center"/>
    </xf>
    <xf borderId="31" fillId="0" fontId="9" numFmtId="164" xfId="0" applyAlignment="1" applyBorder="1" applyFont="1" applyNumberFormat="1">
      <alignment horizontal="center"/>
    </xf>
    <xf borderId="31" fillId="0" fontId="3" numFmtId="164" xfId="0" applyAlignment="1" applyBorder="1" applyFont="1" applyNumberFormat="1">
      <alignment horizontal="center"/>
    </xf>
    <xf borderId="20" fillId="0" fontId="9" numFmtId="0" xfId="0" applyAlignment="1" applyBorder="1" applyFont="1">
      <alignment horizontal="center" vertical="center"/>
    </xf>
    <xf borderId="43" fillId="0" fontId="9" numFmtId="0" xfId="0" applyAlignment="1" applyBorder="1" applyFont="1">
      <alignment horizontal="center" vertical="bottom"/>
    </xf>
    <xf borderId="35" fillId="0" fontId="9" numFmtId="0" xfId="0" applyAlignment="1" applyBorder="1" applyFont="1">
      <alignment horizontal="center" vertical="bottom"/>
    </xf>
    <xf borderId="42" fillId="0" fontId="4" numFmtId="0" xfId="0" applyAlignment="1" applyBorder="1" applyFont="1">
      <alignment horizontal="center"/>
    </xf>
    <xf borderId="33" fillId="0" fontId="9" numFmtId="0" xfId="0" applyAlignment="1" applyBorder="1" applyFont="1">
      <alignment horizontal="center" vertical="bottom"/>
    </xf>
    <xf borderId="42" fillId="0" fontId="4" numFmtId="0" xfId="0" applyAlignment="1" applyBorder="1" applyFont="1">
      <alignment horizontal="center" vertical="center"/>
    </xf>
    <xf borderId="47" fillId="0" fontId="9" numFmtId="0" xfId="0" applyAlignment="1" applyBorder="1" applyFont="1">
      <alignment horizontal="center" vertical="bottom"/>
    </xf>
    <xf borderId="48" fillId="0" fontId="3" numFmtId="0" xfId="0" applyAlignment="1" applyBorder="1" applyFont="1">
      <alignment horizontal="center" vertical="center"/>
    </xf>
    <xf borderId="49" fillId="0" fontId="9" numFmtId="0" xfId="0" applyAlignment="1" applyBorder="1" applyFont="1">
      <alignment horizontal="center" vertical="bottom"/>
    </xf>
    <xf borderId="50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1.0"/>
    <col customWidth="1" min="2" max="2" width="19.63"/>
    <col customWidth="1" min="3" max="3" width="20.75"/>
    <col customWidth="1" min="4" max="4" width="13.13"/>
    <col customWidth="1" min="5" max="5" width="13.88"/>
    <col customWidth="1" min="6" max="6" width="7.63"/>
    <col customWidth="1" min="7" max="7" width="16.63"/>
    <col customWidth="1" min="8" max="8" width="16.88"/>
    <col customWidth="1" min="9" max="9" width="21.13"/>
    <col customWidth="1" min="10" max="10" width="13.13"/>
    <col customWidth="1" min="11" max="11" width="13.88"/>
    <col customWidth="1" min="12" max="12" width="7.63"/>
    <col customWidth="1" min="13" max="13" width="20.63"/>
    <col customWidth="1" min="14" max="14" width="8.0"/>
    <col customWidth="1" min="15" max="15" width="20.75"/>
    <col customWidth="1" min="16" max="16" width="13.13"/>
    <col customWidth="1" min="17" max="17" width="13.88"/>
    <col customWidth="1" min="18" max="18" width="7.63"/>
    <col customWidth="1" min="19" max="19" width="20.25"/>
    <col customWidth="1" min="20" max="20" width="7.63"/>
    <col customWidth="1" min="21" max="21" width="21.5"/>
    <col customWidth="1" min="22" max="22" width="13.13"/>
    <col customWidth="1" min="23" max="23" width="13.88"/>
    <col customWidth="1" min="24" max="24" width="7.63"/>
    <col customWidth="1" min="25" max="25" width="19.5"/>
    <col customWidth="1" min="26" max="26" width="7.63"/>
    <col customWidth="1" min="27" max="27" width="24.0"/>
    <col customWidth="1" min="28" max="28" width="13.13"/>
    <col customWidth="1" min="29" max="29" width="13.88"/>
    <col customWidth="1" min="30" max="30" width="7.63"/>
    <col customWidth="1" min="31" max="31" width="16.5"/>
    <col customWidth="1" min="32" max="32" width="7.63"/>
    <col customWidth="1" min="33" max="33" width="23.5"/>
    <col customWidth="1" min="34" max="34" width="13.13"/>
    <col customWidth="1" min="35" max="35" width="13.88"/>
    <col customWidth="1" min="36" max="36" width="7.63"/>
    <col customWidth="1" min="37" max="37" width="17.88"/>
    <col customWidth="1" min="38" max="38" width="7.63"/>
    <col customWidth="1" min="39" max="39" width="26.25"/>
    <col customWidth="1" min="40" max="40" width="13.13"/>
    <col customWidth="1" min="41" max="41" width="13.88"/>
  </cols>
  <sheetData>
    <row r="1">
      <c r="A1" s="1" t="s">
        <v>0</v>
      </c>
    </row>
    <row r="3" ht="24.0" customHeight="1">
      <c r="A3" s="2" t="s">
        <v>1</v>
      </c>
    </row>
    <row r="4">
      <c r="B4" s="3" t="s">
        <v>2</v>
      </c>
      <c r="G4" s="4" t="s">
        <v>3</v>
      </c>
      <c r="M4" s="4" t="s">
        <v>4</v>
      </c>
      <c r="S4" s="4" t="s">
        <v>5</v>
      </c>
      <c r="Y4" s="4" t="s">
        <v>6</v>
      </c>
      <c r="AE4" s="4" t="s">
        <v>7</v>
      </c>
      <c r="AK4" s="4" t="s">
        <v>8</v>
      </c>
    </row>
    <row r="5">
      <c r="B5" s="5" t="s">
        <v>9</v>
      </c>
      <c r="C5" s="6"/>
      <c r="D5" s="5" t="s">
        <v>10</v>
      </c>
      <c r="E5" s="6"/>
      <c r="G5" s="7"/>
      <c r="H5" s="5" t="s">
        <v>9</v>
      </c>
      <c r="I5" s="6"/>
      <c r="J5" s="5" t="s">
        <v>10</v>
      </c>
      <c r="K5" s="6"/>
      <c r="N5" s="5" t="s">
        <v>9</v>
      </c>
      <c r="O5" s="6"/>
      <c r="P5" s="5" t="s">
        <v>10</v>
      </c>
      <c r="Q5" s="6"/>
      <c r="T5" s="5" t="s">
        <v>9</v>
      </c>
      <c r="U5" s="6"/>
      <c r="V5" s="5" t="s">
        <v>10</v>
      </c>
      <c r="W5" s="6"/>
      <c r="Z5" s="5" t="s">
        <v>9</v>
      </c>
      <c r="AA5" s="6"/>
      <c r="AB5" s="5" t="s">
        <v>10</v>
      </c>
      <c r="AC5" s="6"/>
      <c r="AF5" s="5" t="s">
        <v>9</v>
      </c>
      <c r="AG5" s="6"/>
      <c r="AH5" s="5" t="s">
        <v>10</v>
      </c>
      <c r="AI5" s="6"/>
      <c r="AL5" s="5" t="s">
        <v>9</v>
      </c>
      <c r="AM5" s="6"/>
      <c r="AN5" s="5" t="s">
        <v>10</v>
      </c>
      <c r="AO5" s="6"/>
    </row>
    <row r="6">
      <c r="A6" s="8" t="s">
        <v>11</v>
      </c>
      <c r="B6" s="9" t="s">
        <v>12</v>
      </c>
      <c r="C6" s="10" t="s">
        <v>13</v>
      </c>
      <c r="D6" s="11" t="s">
        <v>14</v>
      </c>
      <c r="E6" s="12" t="s">
        <v>15</v>
      </c>
      <c r="G6" s="13" t="s">
        <v>11</v>
      </c>
      <c r="H6" s="14" t="s">
        <v>12</v>
      </c>
      <c r="I6" s="15" t="s">
        <v>13</v>
      </c>
      <c r="J6" s="16" t="s">
        <v>14</v>
      </c>
      <c r="K6" s="17" t="s">
        <v>15</v>
      </c>
      <c r="M6" s="8" t="s">
        <v>11</v>
      </c>
      <c r="N6" s="18" t="s">
        <v>12</v>
      </c>
      <c r="O6" s="17" t="s">
        <v>13</v>
      </c>
      <c r="P6" s="16" t="s">
        <v>14</v>
      </c>
      <c r="Q6" s="17" t="s">
        <v>15</v>
      </c>
      <c r="S6" s="8" t="s">
        <v>11</v>
      </c>
      <c r="T6" s="18" t="s">
        <v>12</v>
      </c>
      <c r="U6" s="17" t="s">
        <v>13</v>
      </c>
      <c r="V6" s="16" t="s">
        <v>14</v>
      </c>
      <c r="W6" s="17" t="s">
        <v>15</v>
      </c>
      <c r="Y6" s="8" t="s">
        <v>11</v>
      </c>
      <c r="Z6" s="18" t="s">
        <v>12</v>
      </c>
      <c r="AA6" s="17" t="s">
        <v>13</v>
      </c>
      <c r="AB6" s="16" t="s">
        <v>14</v>
      </c>
      <c r="AC6" s="17" t="s">
        <v>15</v>
      </c>
      <c r="AE6" s="8" t="s">
        <v>11</v>
      </c>
      <c r="AF6" s="18" t="s">
        <v>12</v>
      </c>
      <c r="AG6" s="17" t="s">
        <v>13</v>
      </c>
      <c r="AH6" s="16" t="s">
        <v>14</v>
      </c>
      <c r="AI6" s="17" t="s">
        <v>15</v>
      </c>
      <c r="AK6" s="8" t="s">
        <v>11</v>
      </c>
      <c r="AL6" s="18" t="s">
        <v>12</v>
      </c>
      <c r="AM6" s="17" t="s">
        <v>13</v>
      </c>
      <c r="AN6" s="16" t="s">
        <v>14</v>
      </c>
      <c r="AO6" s="17" t="s">
        <v>15</v>
      </c>
    </row>
    <row r="7">
      <c r="A7" s="19" t="s">
        <v>16</v>
      </c>
      <c r="B7" s="20">
        <v>0.0</v>
      </c>
      <c r="C7" s="21">
        <v>1.0</v>
      </c>
      <c r="D7" s="22">
        <f t="shared" ref="D7:E7" si="1">((B7)/(B22))*100</f>
        <v>0</v>
      </c>
      <c r="E7" s="23">
        <f t="shared" si="1"/>
        <v>1.5625</v>
      </c>
      <c r="G7" s="13" t="s">
        <v>16</v>
      </c>
      <c r="H7" s="24">
        <v>0.0</v>
      </c>
      <c r="I7" s="24">
        <v>0.0</v>
      </c>
      <c r="J7" s="22">
        <f t="shared" ref="J7:K7" si="2">((H7)/(H22))*100</f>
        <v>0</v>
      </c>
      <c r="K7" s="23">
        <f t="shared" si="2"/>
        <v>0</v>
      </c>
      <c r="M7" s="13" t="s">
        <v>16</v>
      </c>
      <c r="N7" s="24">
        <v>0.0</v>
      </c>
      <c r="O7" s="24">
        <v>1.0</v>
      </c>
      <c r="P7" s="22">
        <f t="shared" ref="P7:Q7" si="3">((N7)/(N22))*100</f>
        <v>0</v>
      </c>
      <c r="Q7" s="23">
        <f t="shared" si="3"/>
        <v>0.7299270073</v>
      </c>
      <c r="S7" s="13" t="s">
        <v>16</v>
      </c>
      <c r="T7" s="24">
        <v>0.0</v>
      </c>
      <c r="U7" s="24">
        <v>0.0</v>
      </c>
      <c r="V7" s="22">
        <f t="shared" ref="V7:W7" si="4">((T7)/(T22))*100</f>
        <v>0</v>
      </c>
      <c r="W7" s="23">
        <f t="shared" si="4"/>
        <v>0</v>
      </c>
      <c r="Y7" s="13" t="s">
        <v>16</v>
      </c>
      <c r="Z7" s="24">
        <v>0.0</v>
      </c>
      <c r="AA7" s="24">
        <v>0.0</v>
      </c>
      <c r="AB7" s="22">
        <f t="shared" ref="AB7:AC7" si="5">((Z7)/(Z22))*100</f>
        <v>0</v>
      </c>
      <c r="AC7" s="23">
        <f t="shared" si="5"/>
        <v>0</v>
      </c>
      <c r="AE7" s="13" t="s">
        <v>16</v>
      </c>
      <c r="AF7" s="24">
        <v>0.0</v>
      </c>
      <c r="AG7" s="24">
        <v>0.0</v>
      </c>
      <c r="AH7" s="22">
        <f t="shared" ref="AH7:AI7" si="6">((AF7)/(AF22))*100</f>
        <v>0</v>
      </c>
      <c r="AI7" s="23">
        <f t="shared" si="6"/>
        <v>0</v>
      </c>
      <c r="AK7" s="13" t="s">
        <v>16</v>
      </c>
      <c r="AL7" s="24">
        <v>0.0</v>
      </c>
      <c r="AM7" s="24">
        <v>0.0</v>
      </c>
      <c r="AN7" s="22">
        <f t="shared" ref="AN7:AO7" si="7">((AL7)/(AL22))*100</f>
        <v>0</v>
      </c>
      <c r="AO7" s="23">
        <f t="shared" si="7"/>
        <v>0</v>
      </c>
    </row>
    <row r="8">
      <c r="A8" s="13" t="s">
        <v>17</v>
      </c>
      <c r="B8" s="24">
        <v>0.0</v>
      </c>
      <c r="C8" s="21">
        <v>38.0</v>
      </c>
      <c r="D8" s="22">
        <f t="shared" ref="D8:E8" si="8">((B8)/(B22))*100</f>
        <v>0</v>
      </c>
      <c r="E8" s="23">
        <f t="shared" si="8"/>
        <v>59.375</v>
      </c>
      <c r="G8" s="13" t="s">
        <v>17</v>
      </c>
      <c r="H8" s="24">
        <v>0.0</v>
      </c>
      <c r="I8" s="24">
        <v>52.0</v>
      </c>
      <c r="J8" s="22">
        <f t="shared" ref="J8:K8" si="9">((H8)/(H22))*100</f>
        <v>0</v>
      </c>
      <c r="K8" s="23">
        <f t="shared" si="9"/>
        <v>78.78787879</v>
      </c>
      <c r="M8" s="13" t="s">
        <v>17</v>
      </c>
      <c r="N8" s="24">
        <v>0.0</v>
      </c>
      <c r="O8" s="24">
        <v>99.0</v>
      </c>
      <c r="P8" s="22">
        <f t="shared" ref="P8:Q8" si="10">((N8)/(N22))*100</f>
        <v>0</v>
      </c>
      <c r="Q8" s="23">
        <f t="shared" si="10"/>
        <v>72.26277372</v>
      </c>
      <c r="S8" s="13" t="s">
        <v>17</v>
      </c>
      <c r="T8" s="24">
        <v>0.0</v>
      </c>
      <c r="U8" s="24">
        <v>80.0</v>
      </c>
      <c r="V8" s="22">
        <f t="shared" ref="V8:W8" si="11">((T8)/(T22))*100</f>
        <v>0</v>
      </c>
      <c r="W8" s="23">
        <f t="shared" si="11"/>
        <v>83.33333333</v>
      </c>
      <c r="Y8" s="13" t="s">
        <v>17</v>
      </c>
      <c r="Z8" s="24">
        <v>0.0</v>
      </c>
      <c r="AA8" s="24">
        <v>107.0</v>
      </c>
      <c r="AB8" s="22">
        <f t="shared" ref="AB8:AC8" si="12">((Z8)/(Z22))*100</f>
        <v>0</v>
      </c>
      <c r="AC8" s="23">
        <f t="shared" si="12"/>
        <v>86.99186992</v>
      </c>
      <c r="AE8" s="13" t="s">
        <v>17</v>
      </c>
      <c r="AF8" s="24">
        <v>0.0</v>
      </c>
      <c r="AG8" s="24">
        <v>79.0</v>
      </c>
      <c r="AH8" s="22">
        <f t="shared" ref="AH8:AI8" si="13">((AF8)/(AF22))*100</f>
        <v>0</v>
      </c>
      <c r="AI8" s="23">
        <f t="shared" si="13"/>
        <v>80.6122449</v>
      </c>
      <c r="AK8" s="13" t="s">
        <v>17</v>
      </c>
      <c r="AL8" s="24">
        <v>0.0</v>
      </c>
      <c r="AM8" s="24">
        <v>23.0</v>
      </c>
      <c r="AN8" s="22">
        <f t="shared" ref="AN8:AO8" si="14">((AL8)/(AL22))*100</f>
        <v>0</v>
      </c>
      <c r="AO8" s="23">
        <f t="shared" si="14"/>
        <v>76.66666667</v>
      </c>
    </row>
    <row r="9">
      <c r="A9" s="13" t="s">
        <v>18</v>
      </c>
      <c r="B9" s="24">
        <v>0.0</v>
      </c>
      <c r="C9" s="21">
        <v>0.0</v>
      </c>
      <c r="D9" s="22">
        <f t="shared" ref="D9:E9" si="15">((B9)/(B22))*100</f>
        <v>0</v>
      </c>
      <c r="E9" s="23">
        <f t="shared" si="15"/>
        <v>0</v>
      </c>
      <c r="G9" s="13" t="s">
        <v>18</v>
      </c>
      <c r="H9" s="24">
        <v>0.0</v>
      </c>
      <c r="I9" s="24">
        <v>0.0</v>
      </c>
      <c r="J9" s="22">
        <f t="shared" ref="J9:K9" si="16">((H9)/(H22))*100</f>
        <v>0</v>
      </c>
      <c r="K9" s="23">
        <f t="shared" si="16"/>
        <v>0</v>
      </c>
      <c r="M9" s="13" t="s">
        <v>18</v>
      </c>
      <c r="N9" s="24">
        <v>0.0</v>
      </c>
      <c r="O9" s="24">
        <v>0.0</v>
      </c>
      <c r="P9" s="22">
        <f t="shared" ref="P9:Q9" si="17">((N9)/(N22))*100</f>
        <v>0</v>
      </c>
      <c r="Q9" s="23">
        <f t="shared" si="17"/>
        <v>0</v>
      </c>
      <c r="S9" s="13" t="s">
        <v>18</v>
      </c>
      <c r="T9" s="24">
        <v>0.0</v>
      </c>
      <c r="U9" s="24">
        <v>0.0</v>
      </c>
      <c r="V9" s="22">
        <f t="shared" ref="V9:W9" si="18">((T9)/(T22))*100</f>
        <v>0</v>
      </c>
      <c r="W9" s="23">
        <f t="shared" si="18"/>
        <v>0</v>
      </c>
      <c r="Y9" s="13" t="s">
        <v>18</v>
      </c>
      <c r="Z9" s="24">
        <v>0.0</v>
      </c>
      <c r="AA9" s="24">
        <v>0.0</v>
      </c>
      <c r="AB9" s="22">
        <f t="shared" ref="AB9:AC9" si="19">((Z9)/(Z22))*100</f>
        <v>0</v>
      </c>
      <c r="AC9" s="23">
        <f t="shared" si="19"/>
        <v>0</v>
      </c>
      <c r="AE9" s="13" t="s">
        <v>18</v>
      </c>
      <c r="AF9" s="24">
        <v>0.0</v>
      </c>
      <c r="AG9" s="24">
        <v>0.0</v>
      </c>
      <c r="AH9" s="22">
        <f t="shared" ref="AH9:AI9" si="20">((AF9)/(AF22))*100</f>
        <v>0</v>
      </c>
      <c r="AI9" s="23">
        <f t="shared" si="20"/>
        <v>0</v>
      </c>
      <c r="AK9" s="13" t="s">
        <v>18</v>
      </c>
      <c r="AL9" s="24">
        <v>0.0</v>
      </c>
      <c r="AM9" s="24">
        <v>0.0</v>
      </c>
      <c r="AN9" s="22">
        <f t="shared" ref="AN9:AO9" si="21">((AL9)/(AL22))*100</f>
        <v>0</v>
      </c>
      <c r="AO9" s="23">
        <f t="shared" si="21"/>
        <v>0</v>
      </c>
    </row>
    <row r="10" ht="15.75" customHeight="1">
      <c r="A10" s="13" t="s">
        <v>19</v>
      </c>
      <c r="B10" s="24">
        <v>0.0</v>
      </c>
      <c r="C10" s="21">
        <v>0.0</v>
      </c>
      <c r="D10" s="25">
        <f t="shared" ref="D10:E10" si="22">((B10)/(B22))*100</f>
        <v>0</v>
      </c>
      <c r="E10" s="23">
        <f t="shared" si="22"/>
        <v>0</v>
      </c>
      <c r="G10" s="13" t="s">
        <v>19</v>
      </c>
      <c r="H10" s="24">
        <v>0.0</v>
      </c>
      <c r="I10" s="24">
        <v>0.0</v>
      </c>
      <c r="J10" s="25">
        <f t="shared" ref="J10:K10" si="23">((H10)/(H22))*100</f>
        <v>0</v>
      </c>
      <c r="K10" s="23">
        <f t="shared" si="23"/>
        <v>0</v>
      </c>
      <c r="M10" s="13" t="s">
        <v>19</v>
      </c>
      <c r="N10" s="24">
        <v>0.0</v>
      </c>
      <c r="O10" s="24">
        <v>0.0</v>
      </c>
      <c r="P10" s="25">
        <f t="shared" ref="P10:Q10" si="24">((N10)/(N22))*100</f>
        <v>0</v>
      </c>
      <c r="Q10" s="23">
        <f t="shared" si="24"/>
        <v>0</v>
      </c>
      <c r="S10" s="13" t="s">
        <v>19</v>
      </c>
      <c r="T10" s="24">
        <v>0.0</v>
      </c>
      <c r="U10" s="24">
        <v>0.0</v>
      </c>
      <c r="V10" s="25">
        <f t="shared" ref="V10:W10" si="25">((T10)/(T22))*100</f>
        <v>0</v>
      </c>
      <c r="W10" s="23">
        <f t="shared" si="25"/>
        <v>0</v>
      </c>
      <c r="Y10" s="13" t="s">
        <v>19</v>
      </c>
      <c r="Z10" s="24">
        <v>0.0</v>
      </c>
      <c r="AA10" s="24">
        <v>0.0</v>
      </c>
      <c r="AB10" s="25">
        <f t="shared" ref="AB10:AC10" si="26">((Z10)/(Z22))*100</f>
        <v>0</v>
      </c>
      <c r="AC10" s="23">
        <f t="shared" si="26"/>
        <v>0</v>
      </c>
      <c r="AE10" s="13" t="s">
        <v>19</v>
      </c>
      <c r="AF10" s="24">
        <v>0.0</v>
      </c>
      <c r="AG10" s="24">
        <v>0.0</v>
      </c>
      <c r="AH10" s="25">
        <f t="shared" ref="AH10:AI10" si="27">((AF10)/(AF22))*100</f>
        <v>0</v>
      </c>
      <c r="AI10" s="23">
        <f t="shared" si="27"/>
        <v>0</v>
      </c>
      <c r="AK10" s="13" t="s">
        <v>19</v>
      </c>
      <c r="AL10" s="24">
        <v>0.0</v>
      </c>
      <c r="AM10" s="24">
        <v>0.0</v>
      </c>
      <c r="AN10" s="25">
        <f t="shared" ref="AN10:AO10" si="28">((AL10)/(AL22))*100</f>
        <v>0</v>
      </c>
      <c r="AO10" s="23">
        <f t="shared" si="28"/>
        <v>0</v>
      </c>
    </row>
    <row r="11" ht="15.75" customHeight="1">
      <c r="A11" s="13" t="s">
        <v>20</v>
      </c>
      <c r="B11" s="24">
        <v>0.0</v>
      </c>
      <c r="C11" s="21">
        <v>19.0</v>
      </c>
      <c r="D11" s="22">
        <f t="shared" ref="D11:E11" si="29">((B11)/(B22))*100</f>
        <v>0</v>
      </c>
      <c r="E11" s="23">
        <f t="shared" si="29"/>
        <v>29.6875</v>
      </c>
      <c r="G11" s="13" t="s">
        <v>20</v>
      </c>
      <c r="H11" s="24">
        <v>0.0</v>
      </c>
      <c r="I11" s="24">
        <v>14.0</v>
      </c>
      <c r="J11" s="22">
        <f t="shared" ref="J11:K11" si="30">((H11)/(H22))*100</f>
        <v>0</v>
      </c>
      <c r="K11" s="23">
        <f t="shared" si="30"/>
        <v>21.21212121</v>
      </c>
      <c r="M11" s="13" t="s">
        <v>20</v>
      </c>
      <c r="N11" s="24">
        <v>0.0</v>
      </c>
      <c r="O11" s="24">
        <v>31.0</v>
      </c>
      <c r="P11" s="22">
        <f t="shared" ref="P11:Q11" si="31">((N11)/(N22))*100</f>
        <v>0</v>
      </c>
      <c r="Q11" s="23">
        <f t="shared" si="31"/>
        <v>22.62773723</v>
      </c>
      <c r="S11" s="13" t="s">
        <v>20</v>
      </c>
      <c r="T11" s="24">
        <v>0.0</v>
      </c>
      <c r="U11" s="24">
        <v>14.0</v>
      </c>
      <c r="V11" s="22">
        <f t="shared" ref="V11:W11" si="32">((T11)/(T22))*100</f>
        <v>0</v>
      </c>
      <c r="W11" s="23">
        <f t="shared" si="32"/>
        <v>14.58333333</v>
      </c>
      <c r="Y11" s="13" t="s">
        <v>20</v>
      </c>
      <c r="Z11" s="24">
        <v>0.0</v>
      </c>
      <c r="AA11" s="24">
        <v>15.0</v>
      </c>
      <c r="AB11" s="22">
        <f t="shared" ref="AB11:AC11" si="33">((Z11)/(Z22))*100</f>
        <v>0</v>
      </c>
      <c r="AC11" s="23">
        <f t="shared" si="33"/>
        <v>12.19512195</v>
      </c>
      <c r="AE11" s="13" t="s">
        <v>20</v>
      </c>
      <c r="AF11" s="24">
        <v>0.0</v>
      </c>
      <c r="AG11" s="24">
        <v>17.0</v>
      </c>
      <c r="AH11" s="22">
        <f t="shared" ref="AH11:AI11" si="34">((AF11)/(AF22))*100</f>
        <v>0</v>
      </c>
      <c r="AI11" s="23">
        <f t="shared" si="34"/>
        <v>17.34693878</v>
      </c>
      <c r="AK11" s="13" t="s">
        <v>20</v>
      </c>
      <c r="AL11" s="24">
        <v>0.0</v>
      </c>
      <c r="AM11" s="24">
        <v>7.0</v>
      </c>
      <c r="AN11" s="22">
        <f t="shared" ref="AN11:AO11" si="35">((AL11)/(AL22))*100</f>
        <v>0</v>
      </c>
      <c r="AO11" s="23">
        <f t="shared" si="35"/>
        <v>23.33333333</v>
      </c>
    </row>
    <row r="12" ht="15.75" customHeight="1">
      <c r="A12" s="13" t="s">
        <v>21</v>
      </c>
      <c r="B12" s="24">
        <v>0.0</v>
      </c>
      <c r="C12" s="21">
        <v>3.0</v>
      </c>
      <c r="D12" s="25">
        <f t="shared" ref="D12:E12" si="36">((B12)/(B22))*100</f>
        <v>0</v>
      </c>
      <c r="E12" s="23">
        <f t="shared" si="36"/>
        <v>4.6875</v>
      </c>
      <c r="G12" s="13" t="s">
        <v>21</v>
      </c>
      <c r="H12" s="24">
        <v>0.0</v>
      </c>
      <c r="I12" s="24">
        <v>0.0</v>
      </c>
      <c r="J12" s="25">
        <f t="shared" ref="J12:K12" si="37">((H12)/(H22))*100</f>
        <v>0</v>
      </c>
      <c r="K12" s="23">
        <f t="shared" si="37"/>
        <v>0</v>
      </c>
      <c r="M12" s="13" t="s">
        <v>21</v>
      </c>
      <c r="N12" s="24">
        <v>0.0</v>
      </c>
      <c r="O12" s="24">
        <v>0.0</v>
      </c>
      <c r="P12" s="25">
        <f t="shared" ref="P12:Q12" si="38">((N12)/(N22))*100</f>
        <v>0</v>
      </c>
      <c r="Q12" s="23">
        <f t="shared" si="38"/>
        <v>0</v>
      </c>
      <c r="S12" s="13" t="s">
        <v>21</v>
      </c>
      <c r="T12" s="24">
        <v>0.0</v>
      </c>
      <c r="U12" s="24">
        <v>0.0</v>
      </c>
      <c r="V12" s="25">
        <f t="shared" ref="V12:W12" si="39">((T12)/(T22))*100</f>
        <v>0</v>
      </c>
      <c r="W12" s="23">
        <f t="shared" si="39"/>
        <v>0</v>
      </c>
      <c r="Y12" s="13" t="s">
        <v>21</v>
      </c>
      <c r="Z12" s="24">
        <v>0.0</v>
      </c>
      <c r="AA12" s="24">
        <v>0.0</v>
      </c>
      <c r="AB12" s="25">
        <f t="shared" ref="AB12:AC12" si="40">((Z12)/(Z22))*100</f>
        <v>0</v>
      </c>
      <c r="AC12" s="23">
        <f t="shared" si="40"/>
        <v>0</v>
      </c>
      <c r="AE12" s="13" t="s">
        <v>21</v>
      </c>
      <c r="AF12" s="24">
        <v>0.0</v>
      </c>
      <c r="AG12" s="24">
        <v>0.0</v>
      </c>
      <c r="AH12" s="25">
        <f t="shared" ref="AH12:AI12" si="41">((AF12)/(AF22))*100</f>
        <v>0</v>
      </c>
      <c r="AI12" s="23">
        <f t="shared" si="41"/>
        <v>0</v>
      </c>
      <c r="AK12" s="13" t="s">
        <v>21</v>
      </c>
      <c r="AL12" s="24">
        <v>0.0</v>
      </c>
      <c r="AM12" s="24">
        <v>0.0</v>
      </c>
      <c r="AN12" s="25">
        <f t="shared" ref="AN12:AO12" si="42">((AL12)/(AL22))*100</f>
        <v>0</v>
      </c>
      <c r="AO12" s="23">
        <f t="shared" si="42"/>
        <v>0</v>
      </c>
    </row>
    <row r="13" ht="15.75" customHeight="1">
      <c r="A13" s="13" t="s">
        <v>22</v>
      </c>
      <c r="B13" s="24">
        <v>0.0</v>
      </c>
      <c r="C13" s="21">
        <v>0.0</v>
      </c>
      <c r="D13" s="22">
        <f t="shared" ref="D13:E13" si="43">((B13)/(B22))*100</f>
        <v>0</v>
      </c>
      <c r="E13" s="23">
        <f t="shared" si="43"/>
        <v>0</v>
      </c>
      <c r="G13" s="13" t="s">
        <v>22</v>
      </c>
      <c r="H13" s="24">
        <v>0.0</v>
      </c>
      <c r="I13" s="24">
        <v>0.0</v>
      </c>
      <c r="J13" s="22">
        <f t="shared" ref="J13:K13" si="44">((H13)/(H22))*100</f>
        <v>0</v>
      </c>
      <c r="K13" s="23">
        <f t="shared" si="44"/>
        <v>0</v>
      </c>
      <c r="M13" s="13" t="s">
        <v>22</v>
      </c>
      <c r="N13" s="24">
        <v>0.0</v>
      </c>
      <c r="O13" s="24">
        <v>0.0</v>
      </c>
      <c r="P13" s="22">
        <f t="shared" ref="P13:Q13" si="45">((N13)/(N22))*100</f>
        <v>0</v>
      </c>
      <c r="Q13" s="23">
        <f t="shared" si="45"/>
        <v>0</v>
      </c>
      <c r="S13" s="13" t="s">
        <v>22</v>
      </c>
      <c r="T13" s="24">
        <v>0.0</v>
      </c>
      <c r="U13" s="24">
        <v>0.0</v>
      </c>
      <c r="V13" s="22">
        <f t="shared" ref="V13:W13" si="46">((T13)/(T22))*100</f>
        <v>0</v>
      </c>
      <c r="W13" s="23">
        <f t="shared" si="46"/>
        <v>0</v>
      </c>
      <c r="Y13" s="13" t="s">
        <v>22</v>
      </c>
      <c r="Z13" s="24">
        <v>0.0</v>
      </c>
      <c r="AA13" s="24">
        <v>0.0</v>
      </c>
      <c r="AB13" s="22">
        <f t="shared" ref="AB13:AC13" si="47">((Z13)/(Z22))*100</f>
        <v>0</v>
      </c>
      <c r="AC13" s="23">
        <f t="shared" si="47"/>
        <v>0</v>
      </c>
      <c r="AE13" s="13" t="s">
        <v>22</v>
      </c>
      <c r="AF13" s="24">
        <v>0.0</v>
      </c>
      <c r="AG13" s="24">
        <v>0.0</v>
      </c>
      <c r="AH13" s="22">
        <f t="shared" ref="AH13:AI13" si="48">((AF13)/(AF22))*100</f>
        <v>0</v>
      </c>
      <c r="AI13" s="23">
        <f t="shared" si="48"/>
        <v>0</v>
      </c>
      <c r="AK13" s="13" t="s">
        <v>22</v>
      </c>
      <c r="AL13" s="24">
        <v>0.0</v>
      </c>
      <c r="AM13" s="24">
        <v>0.0</v>
      </c>
      <c r="AN13" s="22">
        <f t="shared" ref="AN13:AO13" si="49">((AL13)/(AL22))*100</f>
        <v>0</v>
      </c>
      <c r="AO13" s="23">
        <f t="shared" si="49"/>
        <v>0</v>
      </c>
    </row>
    <row r="14" ht="15.75" customHeight="1">
      <c r="A14" s="13" t="s">
        <v>23</v>
      </c>
      <c r="B14" s="24">
        <v>0.0</v>
      </c>
      <c r="C14" s="21">
        <v>0.0</v>
      </c>
      <c r="D14" s="25">
        <f t="shared" ref="D14:E14" si="50">((B14)/(B22))*100</f>
        <v>0</v>
      </c>
      <c r="E14" s="23">
        <f t="shared" si="50"/>
        <v>0</v>
      </c>
      <c r="G14" s="13" t="s">
        <v>23</v>
      </c>
      <c r="H14" s="24">
        <v>0.0</v>
      </c>
      <c r="I14" s="24">
        <v>0.0</v>
      </c>
      <c r="J14" s="25">
        <f t="shared" ref="J14:K14" si="51">((H14)/(H22))*100</f>
        <v>0</v>
      </c>
      <c r="K14" s="23">
        <f t="shared" si="51"/>
        <v>0</v>
      </c>
      <c r="M14" s="13" t="s">
        <v>23</v>
      </c>
      <c r="N14" s="24">
        <v>0.0</v>
      </c>
      <c r="O14" s="24">
        <v>0.0</v>
      </c>
      <c r="P14" s="25">
        <f t="shared" ref="P14:Q14" si="52">((N14)/(N22))*100</f>
        <v>0</v>
      </c>
      <c r="Q14" s="23">
        <f t="shared" si="52"/>
        <v>0</v>
      </c>
      <c r="S14" s="13" t="s">
        <v>23</v>
      </c>
      <c r="T14" s="24">
        <v>0.0</v>
      </c>
      <c r="U14" s="24">
        <v>0.0</v>
      </c>
      <c r="V14" s="25">
        <f t="shared" ref="V14:W14" si="53">((T14)/(T22))*100</f>
        <v>0</v>
      </c>
      <c r="W14" s="23">
        <f t="shared" si="53"/>
        <v>0</v>
      </c>
      <c r="Y14" s="13" t="s">
        <v>23</v>
      </c>
      <c r="Z14" s="24">
        <v>0.0</v>
      </c>
      <c r="AA14" s="24">
        <v>0.0</v>
      </c>
      <c r="AB14" s="25">
        <f t="shared" ref="AB14:AC14" si="54">((Z14)/(Z22))*100</f>
        <v>0</v>
      </c>
      <c r="AC14" s="23">
        <f t="shared" si="54"/>
        <v>0</v>
      </c>
      <c r="AE14" s="13" t="s">
        <v>23</v>
      </c>
      <c r="AF14" s="24">
        <v>0.0</v>
      </c>
      <c r="AG14" s="24">
        <v>0.0</v>
      </c>
      <c r="AH14" s="25">
        <f t="shared" ref="AH14:AI14" si="55">((AF14)/(AF22))*100</f>
        <v>0</v>
      </c>
      <c r="AI14" s="23">
        <f t="shared" si="55"/>
        <v>0</v>
      </c>
      <c r="AK14" s="13" t="s">
        <v>23</v>
      </c>
      <c r="AL14" s="24">
        <v>0.0</v>
      </c>
      <c r="AM14" s="24">
        <v>0.0</v>
      </c>
      <c r="AN14" s="25">
        <f t="shared" ref="AN14:AO14" si="56">((AL14)/(AL22))*100</f>
        <v>0</v>
      </c>
      <c r="AO14" s="23">
        <f t="shared" si="56"/>
        <v>0</v>
      </c>
    </row>
    <row r="15" ht="15.75" customHeight="1">
      <c r="A15" s="13" t="s">
        <v>24</v>
      </c>
      <c r="B15" s="24">
        <v>0.0</v>
      </c>
      <c r="C15" s="21">
        <v>0.0</v>
      </c>
      <c r="D15" s="22">
        <f t="shared" ref="D15:E15" si="57">((B15)/(B22))*100</f>
        <v>0</v>
      </c>
      <c r="E15" s="23">
        <f t="shared" si="57"/>
        <v>0</v>
      </c>
      <c r="G15" s="13" t="s">
        <v>24</v>
      </c>
      <c r="H15" s="24">
        <v>0.0</v>
      </c>
      <c r="I15" s="24">
        <v>0.0</v>
      </c>
      <c r="J15" s="22">
        <f t="shared" ref="J15:K15" si="58">((H15)/(H22))*100</f>
        <v>0</v>
      </c>
      <c r="K15" s="23">
        <f t="shared" si="58"/>
        <v>0</v>
      </c>
      <c r="M15" s="13" t="s">
        <v>24</v>
      </c>
      <c r="N15" s="24">
        <v>0.0</v>
      </c>
      <c r="O15" s="24">
        <v>0.0</v>
      </c>
      <c r="P15" s="22">
        <f t="shared" ref="P15:Q15" si="59">((N15)/(N22))*100</f>
        <v>0</v>
      </c>
      <c r="Q15" s="23">
        <f t="shared" si="59"/>
        <v>0</v>
      </c>
      <c r="S15" s="13" t="s">
        <v>24</v>
      </c>
      <c r="T15" s="24">
        <v>0.0</v>
      </c>
      <c r="U15" s="24">
        <v>0.0</v>
      </c>
      <c r="V15" s="22">
        <f t="shared" ref="V15:W15" si="60">((T15)/(T22))*100</f>
        <v>0</v>
      </c>
      <c r="W15" s="23">
        <f t="shared" si="60"/>
        <v>0</v>
      </c>
      <c r="Y15" s="13" t="s">
        <v>24</v>
      </c>
      <c r="Z15" s="24">
        <v>0.0</v>
      </c>
      <c r="AA15" s="24">
        <v>0.0</v>
      </c>
      <c r="AB15" s="22">
        <f t="shared" ref="AB15:AC15" si="61">((Z15)/(Z22))*100</f>
        <v>0</v>
      </c>
      <c r="AC15" s="23">
        <f t="shared" si="61"/>
        <v>0</v>
      </c>
      <c r="AE15" s="13" t="s">
        <v>24</v>
      </c>
      <c r="AF15" s="24">
        <v>0.0</v>
      </c>
      <c r="AG15" s="24">
        <v>0.0</v>
      </c>
      <c r="AH15" s="22">
        <f t="shared" ref="AH15:AI15" si="62">((AF15)/(AF22))*100</f>
        <v>0</v>
      </c>
      <c r="AI15" s="23">
        <f t="shared" si="62"/>
        <v>0</v>
      </c>
      <c r="AK15" s="13" t="s">
        <v>24</v>
      </c>
      <c r="AL15" s="24">
        <v>0.0</v>
      </c>
      <c r="AM15" s="24">
        <v>0.0</v>
      </c>
      <c r="AN15" s="22">
        <f t="shared" ref="AN15:AO15" si="63">((AL15)/(AL22))*100</f>
        <v>0</v>
      </c>
      <c r="AO15" s="23">
        <f t="shared" si="63"/>
        <v>0</v>
      </c>
    </row>
    <row r="16" ht="15.75" customHeight="1">
      <c r="A16" s="13" t="s">
        <v>25</v>
      </c>
      <c r="B16" s="24">
        <v>0.0</v>
      </c>
      <c r="C16" s="21">
        <v>0.0</v>
      </c>
      <c r="D16" s="25">
        <f t="shared" ref="D16:E16" si="64">((B16)/(B22))*100</f>
        <v>0</v>
      </c>
      <c r="E16" s="23">
        <f t="shared" si="64"/>
        <v>0</v>
      </c>
      <c r="G16" s="13" t="s">
        <v>25</v>
      </c>
      <c r="H16" s="24">
        <v>0.0</v>
      </c>
      <c r="I16" s="24">
        <v>0.0</v>
      </c>
      <c r="J16" s="25">
        <f t="shared" ref="J16:K16" si="65">((H16)/(H22))*100</f>
        <v>0</v>
      </c>
      <c r="K16" s="23">
        <f t="shared" si="65"/>
        <v>0</v>
      </c>
      <c r="M16" s="13" t="s">
        <v>25</v>
      </c>
      <c r="N16" s="24">
        <v>0.0</v>
      </c>
      <c r="O16" s="24">
        <v>0.0</v>
      </c>
      <c r="P16" s="25">
        <f t="shared" ref="P16:Q16" si="66">((N16)/(N22))*100</f>
        <v>0</v>
      </c>
      <c r="Q16" s="23">
        <f t="shared" si="66"/>
        <v>0</v>
      </c>
      <c r="S16" s="13" t="s">
        <v>25</v>
      </c>
      <c r="T16" s="24">
        <v>0.0</v>
      </c>
      <c r="U16" s="24">
        <v>0.0</v>
      </c>
      <c r="V16" s="25">
        <f t="shared" ref="V16:W16" si="67">((T16)/(T22))*100</f>
        <v>0</v>
      </c>
      <c r="W16" s="23">
        <f t="shared" si="67"/>
        <v>0</v>
      </c>
      <c r="Y16" s="13" t="s">
        <v>25</v>
      </c>
      <c r="Z16" s="24">
        <v>0.0</v>
      </c>
      <c r="AA16" s="24">
        <v>0.0</v>
      </c>
      <c r="AB16" s="25">
        <f t="shared" ref="AB16:AC16" si="68">((Z16)/(Z22))*100</f>
        <v>0</v>
      </c>
      <c r="AC16" s="23">
        <f t="shared" si="68"/>
        <v>0</v>
      </c>
      <c r="AE16" s="13" t="s">
        <v>25</v>
      </c>
      <c r="AF16" s="24">
        <v>0.0</v>
      </c>
      <c r="AG16" s="24">
        <v>0.0</v>
      </c>
      <c r="AH16" s="25">
        <f t="shared" ref="AH16:AI16" si="69">((AF16)/(AF22))*100</f>
        <v>0</v>
      </c>
      <c r="AI16" s="23">
        <f t="shared" si="69"/>
        <v>0</v>
      </c>
      <c r="AK16" s="13" t="s">
        <v>25</v>
      </c>
      <c r="AL16" s="24">
        <v>0.0</v>
      </c>
      <c r="AM16" s="24">
        <v>0.0</v>
      </c>
      <c r="AN16" s="25">
        <f t="shared" ref="AN16:AO16" si="70">((AL16)/(AL22))*100</f>
        <v>0</v>
      </c>
      <c r="AO16" s="23">
        <f t="shared" si="70"/>
        <v>0</v>
      </c>
    </row>
    <row r="17" ht="15.75" customHeight="1">
      <c r="A17" s="13" t="s">
        <v>26</v>
      </c>
      <c r="B17" s="24">
        <v>0.0</v>
      </c>
      <c r="C17" s="21">
        <v>3.0</v>
      </c>
      <c r="D17" s="22">
        <f t="shared" ref="D17:E17" si="71">((B17)/(B22))*100</f>
        <v>0</v>
      </c>
      <c r="E17" s="23">
        <f t="shared" si="71"/>
        <v>4.6875</v>
      </c>
      <c r="G17" s="13" t="s">
        <v>26</v>
      </c>
      <c r="H17" s="24">
        <v>0.0</v>
      </c>
      <c r="I17" s="24">
        <v>0.0</v>
      </c>
      <c r="J17" s="22">
        <f t="shared" ref="J17:K17" si="72">((H17)/(H22))*100</f>
        <v>0</v>
      </c>
      <c r="K17" s="23">
        <f t="shared" si="72"/>
        <v>0</v>
      </c>
      <c r="M17" s="13" t="s">
        <v>26</v>
      </c>
      <c r="N17" s="24">
        <v>0.0</v>
      </c>
      <c r="O17" s="24">
        <v>0.0</v>
      </c>
      <c r="P17" s="22">
        <f t="shared" ref="P17:Q17" si="73">((N17)/(N22))*100</f>
        <v>0</v>
      </c>
      <c r="Q17" s="23">
        <f t="shared" si="73"/>
        <v>0</v>
      </c>
      <c r="S17" s="13" t="s">
        <v>26</v>
      </c>
      <c r="T17" s="24">
        <v>0.0</v>
      </c>
      <c r="U17" s="24">
        <v>0.0</v>
      </c>
      <c r="V17" s="22">
        <f t="shared" ref="V17:W17" si="74">((T17)/(T22))*100</f>
        <v>0</v>
      </c>
      <c r="W17" s="23">
        <f t="shared" si="74"/>
        <v>0</v>
      </c>
      <c r="Y17" s="13" t="s">
        <v>26</v>
      </c>
      <c r="Z17" s="24">
        <v>0.0</v>
      </c>
      <c r="AA17" s="24">
        <v>0.0</v>
      </c>
      <c r="AB17" s="22">
        <f t="shared" ref="AB17:AC17" si="75">((Z17)/(Z22))*100</f>
        <v>0</v>
      </c>
      <c r="AC17" s="23">
        <f t="shared" si="75"/>
        <v>0</v>
      </c>
      <c r="AE17" s="13" t="s">
        <v>26</v>
      </c>
      <c r="AF17" s="24">
        <v>0.0</v>
      </c>
      <c r="AG17" s="24">
        <v>0.0</v>
      </c>
      <c r="AH17" s="22">
        <f t="shared" ref="AH17:AI17" si="76">((AF17)/(AF22))*100</f>
        <v>0</v>
      </c>
      <c r="AI17" s="23">
        <f t="shared" si="76"/>
        <v>0</v>
      </c>
      <c r="AK17" s="13" t="s">
        <v>26</v>
      </c>
      <c r="AL17" s="24">
        <v>0.0</v>
      </c>
      <c r="AM17" s="24">
        <v>0.0</v>
      </c>
      <c r="AN17" s="22">
        <f t="shared" ref="AN17:AO17" si="77">((AL17)/(AL22))*100</f>
        <v>0</v>
      </c>
      <c r="AO17" s="23">
        <f t="shared" si="77"/>
        <v>0</v>
      </c>
    </row>
    <row r="18" ht="15.75" customHeight="1">
      <c r="A18" s="13" t="s">
        <v>27</v>
      </c>
      <c r="B18" s="24">
        <v>0.0</v>
      </c>
      <c r="C18" s="21">
        <v>0.0</v>
      </c>
      <c r="D18" s="22">
        <f t="shared" ref="D18:E18" si="78">((B18)/(B22))*100</f>
        <v>0</v>
      </c>
      <c r="E18" s="23">
        <f t="shared" si="78"/>
        <v>0</v>
      </c>
      <c r="G18" s="13" t="s">
        <v>27</v>
      </c>
      <c r="H18" s="24">
        <v>0.0</v>
      </c>
      <c r="I18" s="24">
        <v>0.0</v>
      </c>
      <c r="J18" s="22">
        <f t="shared" ref="J18:K18" si="79">((H18)/(H22))*100</f>
        <v>0</v>
      </c>
      <c r="K18" s="23">
        <f t="shared" si="79"/>
        <v>0</v>
      </c>
      <c r="M18" s="13" t="s">
        <v>27</v>
      </c>
      <c r="N18" s="24">
        <v>0.0</v>
      </c>
      <c r="O18" s="24">
        <v>0.0</v>
      </c>
      <c r="P18" s="22">
        <f t="shared" ref="P18:Q18" si="80">((N18)/(N22))*100</f>
        <v>0</v>
      </c>
      <c r="Q18" s="23">
        <f t="shared" si="80"/>
        <v>0</v>
      </c>
      <c r="S18" s="13" t="s">
        <v>27</v>
      </c>
      <c r="T18" s="24">
        <v>0.0</v>
      </c>
      <c r="U18" s="24">
        <v>0.0</v>
      </c>
      <c r="V18" s="22">
        <f t="shared" ref="V18:W18" si="81">((T18)/(T22))*100</f>
        <v>0</v>
      </c>
      <c r="W18" s="23">
        <f t="shared" si="81"/>
        <v>0</v>
      </c>
      <c r="Y18" s="13" t="s">
        <v>27</v>
      </c>
      <c r="Z18" s="24">
        <v>0.0</v>
      </c>
      <c r="AA18" s="24">
        <v>0.0</v>
      </c>
      <c r="AB18" s="22">
        <f t="shared" ref="AB18:AC18" si="82">((Z18)/(Z22))*100</f>
        <v>0</v>
      </c>
      <c r="AC18" s="23">
        <f t="shared" si="82"/>
        <v>0</v>
      </c>
      <c r="AE18" s="13" t="s">
        <v>27</v>
      </c>
      <c r="AF18" s="24">
        <v>0.0</v>
      </c>
      <c r="AG18" s="24">
        <v>0.0</v>
      </c>
      <c r="AH18" s="22">
        <f t="shared" ref="AH18:AI18" si="83">((AF18)/(AF22))*100</f>
        <v>0</v>
      </c>
      <c r="AI18" s="23">
        <f t="shared" si="83"/>
        <v>0</v>
      </c>
      <c r="AK18" s="13" t="s">
        <v>27</v>
      </c>
      <c r="AL18" s="24">
        <v>0.0</v>
      </c>
      <c r="AM18" s="24">
        <v>0.0</v>
      </c>
      <c r="AN18" s="22">
        <f t="shared" ref="AN18:AO18" si="84">((AL18)/(AL22))*100</f>
        <v>0</v>
      </c>
      <c r="AO18" s="23">
        <f t="shared" si="84"/>
        <v>0</v>
      </c>
    </row>
    <row r="19" ht="15.75" customHeight="1">
      <c r="A19" s="13" t="s">
        <v>28</v>
      </c>
      <c r="B19" s="24">
        <v>0.0</v>
      </c>
      <c r="C19" s="21">
        <v>0.0</v>
      </c>
      <c r="D19" s="22">
        <f t="shared" ref="D19:E19" si="85">((B19)/(B22))*100</f>
        <v>0</v>
      </c>
      <c r="E19" s="23">
        <f t="shared" si="85"/>
        <v>0</v>
      </c>
      <c r="G19" s="13" t="s">
        <v>28</v>
      </c>
      <c r="H19" s="24">
        <v>0.0</v>
      </c>
      <c r="I19" s="24">
        <v>0.0</v>
      </c>
      <c r="J19" s="22">
        <f t="shared" ref="J19:K19" si="86">((H19)/(H22))*100</f>
        <v>0</v>
      </c>
      <c r="K19" s="23">
        <f t="shared" si="86"/>
        <v>0</v>
      </c>
      <c r="M19" s="13" t="s">
        <v>28</v>
      </c>
      <c r="N19" s="24">
        <v>0.0</v>
      </c>
      <c r="O19" s="24">
        <v>0.0</v>
      </c>
      <c r="P19" s="22">
        <f t="shared" ref="P19:Q19" si="87">((N19)/(N22))*100</f>
        <v>0</v>
      </c>
      <c r="Q19" s="23">
        <f t="shared" si="87"/>
        <v>0</v>
      </c>
      <c r="S19" s="13" t="s">
        <v>28</v>
      </c>
      <c r="T19" s="24">
        <v>0.0</v>
      </c>
      <c r="U19" s="24">
        <v>0.0</v>
      </c>
      <c r="V19" s="22">
        <f t="shared" ref="V19:W19" si="88">((T19)/(T22))*100</f>
        <v>0</v>
      </c>
      <c r="W19" s="23">
        <f t="shared" si="88"/>
        <v>0</v>
      </c>
      <c r="Y19" s="13" t="s">
        <v>28</v>
      </c>
      <c r="Z19" s="24">
        <v>0.0</v>
      </c>
      <c r="AA19" s="24">
        <v>0.0</v>
      </c>
      <c r="AB19" s="22">
        <f t="shared" ref="AB19:AC19" si="89">((Z19)/(Z22))*100</f>
        <v>0</v>
      </c>
      <c r="AC19" s="23">
        <f t="shared" si="89"/>
        <v>0</v>
      </c>
      <c r="AE19" s="13" t="s">
        <v>28</v>
      </c>
      <c r="AF19" s="24">
        <v>0.0</v>
      </c>
      <c r="AG19" s="24">
        <v>0.0</v>
      </c>
      <c r="AH19" s="22">
        <f t="shared" ref="AH19:AI19" si="90">((AF19)/(AF22))*100</f>
        <v>0</v>
      </c>
      <c r="AI19" s="23">
        <f t="shared" si="90"/>
        <v>0</v>
      </c>
      <c r="AK19" s="13" t="s">
        <v>28</v>
      </c>
      <c r="AL19" s="24">
        <v>0.0</v>
      </c>
      <c r="AM19" s="24">
        <v>0.0</v>
      </c>
      <c r="AN19" s="22">
        <f t="shared" ref="AN19:AO19" si="91">((AL19)/(AL22))*100</f>
        <v>0</v>
      </c>
      <c r="AO19" s="23">
        <f t="shared" si="91"/>
        <v>0</v>
      </c>
    </row>
    <row r="20">
      <c r="A20" s="13" t="s">
        <v>29</v>
      </c>
      <c r="B20" s="24">
        <v>0.0</v>
      </c>
      <c r="C20" s="21">
        <v>0.0</v>
      </c>
      <c r="D20" s="25">
        <f t="shared" ref="D20:E20" si="92">((B20)/(B22))*100</f>
        <v>0</v>
      </c>
      <c r="E20" s="23">
        <f t="shared" si="92"/>
        <v>0</v>
      </c>
      <c r="G20" s="13" t="s">
        <v>29</v>
      </c>
      <c r="H20" s="24">
        <v>0.0</v>
      </c>
      <c r="I20" s="24">
        <v>0.0</v>
      </c>
      <c r="J20" s="25">
        <f t="shared" ref="J20:K20" si="93">((H20)/(H22))*100</f>
        <v>0</v>
      </c>
      <c r="K20" s="23">
        <f t="shared" si="93"/>
        <v>0</v>
      </c>
      <c r="M20" s="13" t="s">
        <v>29</v>
      </c>
      <c r="N20" s="24">
        <v>0.0</v>
      </c>
      <c r="O20" s="24">
        <v>0.0</v>
      </c>
      <c r="P20" s="25">
        <f t="shared" ref="P20:Q20" si="94">((N20)/(N22))*100</f>
        <v>0</v>
      </c>
      <c r="Q20" s="23">
        <f t="shared" si="94"/>
        <v>0</v>
      </c>
      <c r="S20" s="13" t="s">
        <v>29</v>
      </c>
      <c r="T20" s="24">
        <v>0.0</v>
      </c>
      <c r="U20" s="24">
        <v>0.0</v>
      </c>
      <c r="V20" s="25">
        <f t="shared" ref="V20:W20" si="95">((T20)/(T22))*100</f>
        <v>0</v>
      </c>
      <c r="W20" s="23">
        <f t="shared" si="95"/>
        <v>0</v>
      </c>
      <c r="Y20" s="13" t="s">
        <v>29</v>
      </c>
      <c r="Z20" s="24">
        <v>0.0</v>
      </c>
      <c r="AA20" s="24">
        <v>0.0</v>
      </c>
      <c r="AB20" s="25">
        <f t="shared" ref="AB20:AC20" si="96">((Z20)/(Z22))*100</f>
        <v>0</v>
      </c>
      <c r="AC20" s="23">
        <f t="shared" si="96"/>
        <v>0</v>
      </c>
      <c r="AE20" s="13" t="s">
        <v>29</v>
      </c>
      <c r="AF20" s="24">
        <v>0.0</v>
      </c>
      <c r="AG20" s="24">
        <v>0.0</v>
      </c>
      <c r="AH20" s="25">
        <f t="shared" ref="AH20:AI20" si="97">((AF20)/(AF22))*100</f>
        <v>0</v>
      </c>
      <c r="AI20" s="23">
        <f t="shared" si="97"/>
        <v>0</v>
      </c>
      <c r="AK20" s="13" t="s">
        <v>29</v>
      </c>
      <c r="AL20" s="24">
        <v>0.0</v>
      </c>
      <c r="AM20" s="24">
        <v>0.0</v>
      </c>
      <c r="AN20" s="25">
        <f t="shared" ref="AN20:AO20" si="98">((AL20)/(AL22))*100</f>
        <v>0</v>
      </c>
      <c r="AO20" s="23">
        <f t="shared" si="98"/>
        <v>0</v>
      </c>
    </row>
    <row r="21" ht="15.75" customHeight="1">
      <c r="A21" s="13" t="s">
        <v>30</v>
      </c>
      <c r="B21" s="24">
        <v>64.0</v>
      </c>
      <c r="C21" s="21">
        <v>0.0</v>
      </c>
      <c r="D21" s="22">
        <f t="shared" ref="D21:E21" si="99">((B21)/(B22))*100</f>
        <v>100</v>
      </c>
      <c r="E21" s="23">
        <f t="shared" si="99"/>
        <v>0</v>
      </c>
      <c r="G21" s="13" t="s">
        <v>30</v>
      </c>
      <c r="H21" s="24">
        <v>80.0</v>
      </c>
      <c r="I21" s="24">
        <v>0.0</v>
      </c>
      <c r="J21" s="22">
        <f t="shared" ref="J21:K21" si="100">((H21)/(H22))*100</f>
        <v>100</v>
      </c>
      <c r="K21" s="23">
        <f t="shared" si="100"/>
        <v>0</v>
      </c>
      <c r="M21" s="13" t="s">
        <v>30</v>
      </c>
      <c r="N21" s="24">
        <v>118.0</v>
      </c>
      <c r="O21" s="24">
        <v>6.0</v>
      </c>
      <c r="P21" s="22">
        <f t="shared" ref="P21:Q21" si="101">((N21)/(N22))*100</f>
        <v>100</v>
      </c>
      <c r="Q21" s="23">
        <f t="shared" si="101"/>
        <v>4.379562044</v>
      </c>
      <c r="S21" s="13" t="s">
        <v>30</v>
      </c>
      <c r="T21" s="24">
        <v>108.0</v>
      </c>
      <c r="U21" s="24">
        <v>2.0</v>
      </c>
      <c r="V21" s="22">
        <f t="shared" ref="V21:W21" si="102">((T21)/(T22))*100</f>
        <v>100</v>
      </c>
      <c r="W21" s="23">
        <f t="shared" si="102"/>
        <v>2.083333333</v>
      </c>
      <c r="Y21" s="13" t="s">
        <v>30</v>
      </c>
      <c r="Z21" s="24">
        <v>106.0</v>
      </c>
      <c r="AA21" s="24">
        <v>1.0</v>
      </c>
      <c r="AB21" s="22">
        <f t="shared" ref="AB21:AC21" si="103">((Z21)/(Z22))*100</f>
        <v>100</v>
      </c>
      <c r="AC21" s="23">
        <f t="shared" si="103"/>
        <v>0.8130081301</v>
      </c>
      <c r="AE21" s="13" t="s">
        <v>30</v>
      </c>
      <c r="AF21" s="24">
        <v>101.0</v>
      </c>
      <c r="AG21" s="24">
        <v>2.0</v>
      </c>
      <c r="AH21" s="22">
        <f t="shared" ref="AH21:AI21" si="104">((AF21)/(AF22))*100</f>
        <v>100</v>
      </c>
      <c r="AI21" s="23">
        <f t="shared" si="104"/>
        <v>2.040816327</v>
      </c>
      <c r="AK21" s="13" t="s">
        <v>30</v>
      </c>
      <c r="AL21" s="24">
        <v>27.0</v>
      </c>
      <c r="AM21" s="24">
        <v>0.0</v>
      </c>
      <c r="AN21" s="22">
        <f t="shared" ref="AN21:AO21" si="105">((AL21)/(AL22))*100</f>
        <v>100</v>
      </c>
      <c r="AO21" s="23">
        <f t="shared" si="105"/>
        <v>0</v>
      </c>
    </row>
    <row r="22" ht="15.75" customHeight="1">
      <c r="A22" s="13" t="s">
        <v>31</v>
      </c>
      <c r="B22" s="26">
        <f t="shared" ref="B22:E22" si="106">SUM(B7:B21)</f>
        <v>64</v>
      </c>
      <c r="C22" s="26">
        <f t="shared" si="106"/>
        <v>64</v>
      </c>
      <c r="D22" s="25">
        <f t="shared" si="106"/>
        <v>100</v>
      </c>
      <c r="E22" s="23">
        <f t="shared" si="106"/>
        <v>100</v>
      </c>
      <c r="G22" s="13" t="s">
        <v>31</v>
      </c>
      <c r="H22" s="26">
        <v>80.0</v>
      </c>
      <c r="I22" s="24">
        <v>66.0</v>
      </c>
      <c r="J22" s="25">
        <f t="shared" ref="J22:K22" si="107">SUM(J7:J21)</f>
        <v>100</v>
      </c>
      <c r="K22" s="23">
        <f t="shared" si="107"/>
        <v>100</v>
      </c>
      <c r="M22" s="13" t="s">
        <v>31</v>
      </c>
      <c r="N22" s="27">
        <v>118.0</v>
      </c>
      <c r="O22" s="24">
        <v>137.0</v>
      </c>
      <c r="P22" s="25">
        <f t="shared" ref="P22:Q22" si="108">SUM(P7:P21)</f>
        <v>100</v>
      </c>
      <c r="Q22" s="23">
        <f t="shared" si="108"/>
        <v>100</v>
      </c>
      <c r="S22" s="13" t="s">
        <v>31</v>
      </c>
      <c r="T22" s="27">
        <v>108.0</v>
      </c>
      <c r="U22" s="24">
        <v>96.0</v>
      </c>
      <c r="V22" s="25">
        <f t="shared" ref="V22:W22" si="109">SUM(V7:V21)</f>
        <v>100</v>
      </c>
      <c r="W22" s="23">
        <f t="shared" si="109"/>
        <v>100</v>
      </c>
      <c r="Y22" s="13" t="s">
        <v>31</v>
      </c>
      <c r="Z22" s="27">
        <v>106.0</v>
      </c>
      <c r="AA22" s="24">
        <v>123.0</v>
      </c>
      <c r="AB22" s="25">
        <f t="shared" ref="AB22:AC22" si="110">SUM(AB7:AB21)</f>
        <v>100</v>
      </c>
      <c r="AC22" s="23">
        <f t="shared" si="110"/>
        <v>100</v>
      </c>
      <c r="AE22" s="13" t="s">
        <v>31</v>
      </c>
      <c r="AF22" s="27">
        <v>101.0</v>
      </c>
      <c r="AG22" s="24">
        <v>98.0</v>
      </c>
      <c r="AH22" s="25">
        <f t="shared" ref="AH22:AI22" si="111">SUM(AH7:AH21)</f>
        <v>100</v>
      </c>
      <c r="AI22" s="23">
        <f t="shared" si="111"/>
        <v>100</v>
      </c>
      <c r="AK22" s="13" t="s">
        <v>31</v>
      </c>
      <c r="AL22" s="27">
        <v>27.0</v>
      </c>
      <c r="AM22" s="24">
        <v>30.0</v>
      </c>
      <c r="AN22" s="25">
        <f t="shared" ref="AN22:AO22" si="112">SUM(AN7:AN21)</f>
        <v>100</v>
      </c>
      <c r="AO22" s="23">
        <f t="shared" si="112"/>
        <v>100</v>
      </c>
    </row>
    <row r="23" ht="15.75" customHeight="1">
      <c r="A23" s="13" t="s">
        <v>32</v>
      </c>
      <c r="B23" s="28">
        <f>SUM(B22:C22)</f>
        <v>128</v>
      </c>
      <c r="C23" s="29"/>
      <c r="D23" s="30"/>
      <c r="E23" s="31"/>
      <c r="G23" s="13" t="s">
        <v>32</v>
      </c>
      <c r="H23" s="28">
        <v>146.0</v>
      </c>
      <c r="I23" s="6"/>
      <c r="J23" s="28"/>
      <c r="K23" s="6"/>
      <c r="M23" s="13" t="s">
        <v>32</v>
      </c>
      <c r="N23" s="28">
        <v>255.0</v>
      </c>
      <c r="O23" s="6"/>
      <c r="P23" s="28"/>
      <c r="Q23" s="6"/>
      <c r="S23" s="13" t="s">
        <v>32</v>
      </c>
      <c r="T23" s="28">
        <v>204.0</v>
      </c>
      <c r="U23" s="6"/>
      <c r="V23" s="28"/>
      <c r="W23" s="6"/>
      <c r="Y23" s="13" t="s">
        <v>32</v>
      </c>
      <c r="Z23" s="28">
        <v>229.0</v>
      </c>
      <c r="AA23" s="6"/>
      <c r="AB23" s="28"/>
      <c r="AC23" s="6"/>
      <c r="AE23" s="13" t="s">
        <v>32</v>
      </c>
      <c r="AF23" s="28">
        <v>199.0</v>
      </c>
      <c r="AG23" s="6"/>
      <c r="AH23" s="28"/>
      <c r="AI23" s="6"/>
      <c r="AK23" s="13" t="s">
        <v>32</v>
      </c>
      <c r="AL23" s="28">
        <v>57.0</v>
      </c>
      <c r="AM23" s="6"/>
      <c r="AN23" s="28"/>
      <c r="AO23" s="6"/>
    </row>
    <row r="24" ht="15.75" customHeight="1">
      <c r="C24" s="32"/>
      <c r="D24" s="33" t="s">
        <v>14</v>
      </c>
      <c r="E24" s="34" t="s">
        <v>15</v>
      </c>
      <c r="I24" s="32"/>
      <c r="J24" s="33" t="s">
        <v>14</v>
      </c>
      <c r="K24" s="34" t="s">
        <v>15</v>
      </c>
      <c r="O24" s="32"/>
      <c r="P24" s="33" t="s">
        <v>14</v>
      </c>
      <c r="Q24" s="34" t="s">
        <v>15</v>
      </c>
      <c r="U24" s="32"/>
      <c r="V24" s="33" t="s">
        <v>14</v>
      </c>
      <c r="W24" s="34" t="s">
        <v>15</v>
      </c>
      <c r="AA24" s="32"/>
      <c r="AB24" s="33" t="s">
        <v>14</v>
      </c>
      <c r="AC24" s="34" t="s">
        <v>15</v>
      </c>
      <c r="AG24" s="32"/>
      <c r="AH24" s="33" t="s">
        <v>14</v>
      </c>
      <c r="AI24" s="34" t="s">
        <v>15</v>
      </c>
      <c r="AM24" s="32"/>
      <c r="AN24" s="33" t="s">
        <v>14</v>
      </c>
      <c r="AO24" s="34" t="s">
        <v>15</v>
      </c>
    </row>
    <row r="25" ht="15.75" customHeight="1">
      <c r="C25" s="35" t="s">
        <v>33</v>
      </c>
      <c r="D25" s="36">
        <f t="shared" ref="D25:E25" si="113">((SUM(D7:D20))/(D22))*100</f>
        <v>0</v>
      </c>
      <c r="E25" s="36">
        <f t="shared" si="113"/>
        <v>100</v>
      </c>
      <c r="I25" s="35" t="s">
        <v>33</v>
      </c>
      <c r="J25" s="36">
        <f t="shared" ref="J25:K25" si="114">((SUM(J7:J20))/(J22))*100</f>
        <v>0</v>
      </c>
      <c r="K25" s="36">
        <f t="shared" si="114"/>
        <v>100</v>
      </c>
      <c r="O25" s="35" t="s">
        <v>33</v>
      </c>
      <c r="P25" s="36">
        <f t="shared" ref="P25:Q25" si="115">((SUM(P7:P20))/(P22))*100</f>
        <v>0</v>
      </c>
      <c r="Q25" s="36">
        <f t="shared" si="115"/>
        <v>95.62043796</v>
      </c>
      <c r="U25" s="35" t="s">
        <v>33</v>
      </c>
      <c r="V25" s="36">
        <f t="shared" ref="V25:W25" si="116">((SUM(V7:V20))/(V22))*100</f>
        <v>0</v>
      </c>
      <c r="W25" s="36">
        <f t="shared" si="116"/>
        <v>97.91666667</v>
      </c>
      <c r="AA25" s="35" t="s">
        <v>33</v>
      </c>
      <c r="AB25" s="36">
        <f t="shared" ref="AB25:AC25" si="117">((SUM(AB7:AB20))/(AB22))*100</f>
        <v>0</v>
      </c>
      <c r="AC25" s="36">
        <f t="shared" si="117"/>
        <v>99.18699187</v>
      </c>
      <c r="AG25" s="35" t="s">
        <v>33</v>
      </c>
      <c r="AH25" s="36">
        <f t="shared" ref="AH25:AI25" si="118">((SUM(AH7:AH20))/(AH22))*100</f>
        <v>0</v>
      </c>
      <c r="AI25" s="36">
        <f t="shared" si="118"/>
        <v>97.95918367</v>
      </c>
      <c r="AM25" s="35" t="s">
        <v>33</v>
      </c>
      <c r="AN25" s="36">
        <f t="shared" ref="AN25:AO25" si="119">((SUM(AN7:AN20))/(AN22))*100</f>
        <v>0</v>
      </c>
      <c r="AO25" s="36">
        <f t="shared" si="119"/>
        <v>100</v>
      </c>
    </row>
    <row r="26" ht="15.75" customHeight="1"/>
    <row r="27" ht="15.7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</row>
    <row r="28" ht="15.75" customHeight="1"/>
    <row r="29" ht="18.0" customHeight="1">
      <c r="A29" s="2" t="s">
        <v>34</v>
      </c>
    </row>
    <row r="30" ht="15.75" customHeight="1">
      <c r="B30" s="4" t="s">
        <v>2</v>
      </c>
      <c r="G30" s="4" t="s">
        <v>3</v>
      </c>
      <c r="M30" s="4" t="s">
        <v>4</v>
      </c>
      <c r="S30" s="4" t="s">
        <v>5</v>
      </c>
      <c r="Y30" s="4" t="s">
        <v>6</v>
      </c>
      <c r="AE30" s="4" t="s">
        <v>7</v>
      </c>
      <c r="AK30" s="4" t="s">
        <v>8</v>
      </c>
    </row>
    <row r="31" ht="15.75" customHeight="1">
      <c r="B31" s="5" t="s">
        <v>9</v>
      </c>
      <c r="C31" s="6"/>
      <c r="D31" s="5" t="s">
        <v>10</v>
      </c>
      <c r="E31" s="6"/>
      <c r="H31" s="5" t="s">
        <v>9</v>
      </c>
      <c r="I31" s="6"/>
      <c r="J31" s="5" t="s">
        <v>10</v>
      </c>
      <c r="K31" s="6"/>
      <c r="N31" s="5" t="s">
        <v>9</v>
      </c>
      <c r="O31" s="6"/>
      <c r="P31" s="5" t="s">
        <v>10</v>
      </c>
      <c r="Q31" s="6"/>
      <c r="T31" s="5" t="s">
        <v>9</v>
      </c>
      <c r="U31" s="6"/>
      <c r="V31" s="5" t="s">
        <v>10</v>
      </c>
      <c r="W31" s="6"/>
      <c r="Z31" s="5" t="s">
        <v>9</v>
      </c>
      <c r="AA31" s="6"/>
      <c r="AB31" s="5" t="s">
        <v>10</v>
      </c>
      <c r="AC31" s="6"/>
      <c r="AF31" s="5" t="s">
        <v>9</v>
      </c>
      <c r="AG31" s="6"/>
      <c r="AH31" s="5" t="s">
        <v>10</v>
      </c>
      <c r="AI31" s="6"/>
      <c r="AL31" s="5" t="s">
        <v>9</v>
      </c>
      <c r="AM31" s="6"/>
      <c r="AN31" s="5" t="s">
        <v>10</v>
      </c>
      <c r="AO31" s="6"/>
    </row>
    <row r="32" ht="15.75" customHeight="1">
      <c r="A32" s="8" t="s">
        <v>11</v>
      </c>
      <c r="B32" s="38" t="s">
        <v>12</v>
      </c>
      <c r="C32" s="39" t="s">
        <v>13</v>
      </c>
      <c r="D32" s="11" t="s">
        <v>14</v>
      </c>
      <c r="E32" s="40" t="s">
        <v>15</v>
      </c>
      <c r="G32" s="8" t="s">
        <v>11</v>
      </c>
      <c r="H32" s="18" t="s">
        <v>12</v>
      </c>
      <c r="I32" s="17" t="s">
        <v>13</v>
      </c>
      <c r="J32" s="11" t="s">
        <v>14</v>
      </c>
      <c r="K32" s="40" t="s">
        <v>15</v>
      </c>
      <c r="M32" s="8" t="s">
        <v>11</v>
      </c>
      <c r="N32" s="18" t="s">
        <v>12</v>
      </c>
      <c r="O32" s="17" t="s">
        <v>13</v>
      </c>
      <c r="P32" s="11" t="s">
        <v>14</v>
      </c>
      <c r="Q32" s="40" t="s">
        <v>15</v>
      </c>
      <c r="S32" s="8" t="s">
        <v>11</v>
      </c>
      <c r="T32" s="18" t="s">
        <v>12</v>
      </c>
      <c r="U32" s="17" t="s">
        <v>13</v>
      </c>
      <c r="V32" s="11" t="s">
        <v>14</v>
      </c>
      <c r="W32" s="40" t="s">
        <v>15</v>
      </c>
      <c r="Y32" s="8" t="s">
        <v>11</v>
      </c>
      <c r="Z32" s="18" t="s">
        <v>12</v>
      </c>
      <c r="AA32" s="17" t="s">
        <v>13</v>
      </c>
      <c r="AB32" s="11" t="s">
        <v>14</v>
      </c>
      <c r="AC32" s="40" t="s">
        <v>15</v>
      </c>
      <c r="AE32" s="8" t="s">
        <v>11</v>
      </c>
      <c r="AF32" s="18" t="s">
        <v>12</v>
      </c>
      <c r="AG32" s="17" t="s">
        <v>13</v>
      </c>
      <c r="AH32" s="11" t="s">
        <v>14</v>
      </c>
      <c r="AI32" s="40" t="s">
        <v>15</v>
      </c>
      <c r="AK32" s="8" t="s">
        <v>11</v>
      </c>
      <c r="AL32" s="18" t="s">
        <v>12</v>
      </c>
      <c r="AM32" s="17" t="s">
        <v>13</v>
      </c>
      <c r="AN32" s="11" t="s">
        <v>14</v>
      </c>
      <c r="AO32" s="40" t="s">
        <v>15</v>
      </c>
    </row>
    <row r="33" ht="15.75" customHeight="1">
      <c r="A33" s="13" t="s">
        <v>16</v>
      </c>
      <c r="B33" s="41">
        <v>0.0</v>
      </c>
      <c r="C33" s="41">
        <v>0.0</v>
      </c>
      <c r="D33" s="22">
        <f t="shared" ref="D33:E33" si="120">((B33)/(B48))*100</f>
        <v>0</v>
      </c>
      <c r="E33" s="23">
        <f t="shared" si="120"/>
        <v>0</v>
      </c>
      <c r="G33" s="13" t="s">
        <v>16</v>
      </c>
      <c r="H33" s="24"/>
      <c r="I33" s="24"/>
      <c r="J33" s="22">
        <f t="shared" ref="J33:K33" si="121">((H33)/(H48))*100</f>
        <v>0</v>
      </c>
      <c r="K33" s="23">
        <f t="shared" si="121"/>
        <v>0</v>
      </c>
      <c r="M33" s="13" t="s">
        <v>16</v>
      </c>
      <c r="N33" s="24">
        <v>0.0</v>
      </c>
      <c r="O33" s="24">
        <v>0.0</v>
      </c>
      <c r="P33" s="22">
        <f t="shared" ref="P33:Q33" si="122">((N33)/(N48))*100</f>
        <v>0</v>
      </c>
      <c r="Q33" s="23">
        <f t="shared" si="122"/>
        <v>0</v>
      </c>
      <c r="S33" s="13" t="s">
        <v>16</v>
      </c>
      <c r="T33" s="24">
        <v>0.0</v>
      </c>
      <c r="U33" s="24">
        <v>0.0</v>
      </c>
      <c r="V33" s="22">
        <f t="shared" ref="V33:W33" si="123">((T33)/(T48))*100</f>
        <v>0</v>
      </c>
      <c r="W33" s="23">
        <f t="shared" si="123"/>
        <v>0</v>
      </c>
      <c r="Y33" s="13" t="s">
        <v>16</v>
      </c>
      <c r="Z33" s="24">
        <v>0.0</v>
      </c>
      <c r="AA33" s="24">
        <v>0.0</v>
      </c>
      <c r="AB33" s="22">
        <f t="shared" ref="AB33:AC33" si="124">((Z33)/(Z48))*100</f>
        <v>0</v>
      </c>
      <c r="AC33" s="23">
        <f t="shared" si="124"/>
        <v>0</v>
      </c>
      <c r="AE33" s="13" t="s">
        <v>16</v>
      </c>
      <c r="AF33" s="24">
        <v>0.0</v>
      </c>
      <c r="AG33" s="24">
        <v>0.0</v>
      </c>
      <c r="AH33" s="22">
        <f t="shared" ref="AH33:AI33" si="125">((AF33)/(AF48))*100</f>
        <v>0</v>
      </c>
      <c r="AI33" s="23">
        <f t="shared" si="125"/>
        <v>0</v>
      </c>
      <c r="AK33" s="13" t="s">
        <v>16</v>
      </c>
      <c r="AL33" s="24">
        <v>0.0</v>
      </c>
      <c r="AM33" s="24">
        <v>0.0</v>
      </c>
      <c r="AN33" s="22">
        <f t="shared" ref="AN33:AO33" si="126">((AL33)/(AL48))*100</f>
        <v>0</v>
      </c>
      <c r="AO33" s="23">
        <f t="shared" si="126"/>
        <v>0</v>
      </c>
    </row>
    <row r="34" ht="15.75" customHeight="1">
      <c r="A34" s="13" t="s">
        <v>17</v>
      </c>
      <c r="B34" s="41">
        <v>0.0</v>
      </c>
      <c r="C34" s="41">
        <v>0.0</v>
      </c>
      <c r="D34" s="22">
        <f t="shared" ref="D34:E34" si="127">((B34)/(B48))*100</f>
        <v>0</v>
      </c>
      <c r="E34" s="23">
        <f t="shared" si="127"/>
        <v>0</v>
      </c>
      <c r="G34" s="13" t="s">
        <v>17</v>
      </c>
      <c r="H34" s="24"/>
      <c r="I34" s="24"/>
      <c r="J34" s="22">
        <f t="shared" ref="J34:K34" si="128">((H34)/(H48))*100</f>
        <v>0</v>
      </c>
      <c r="K34" s="23">
        <f t="shared" si="128"/>
        <v>0</v>
      </c>
      <c r="M34" s="13" t="s">
        <v>17</v>
      </c>
      <c r="N34" s="24">
        <v>0.0</v>
      </c>
      <c r="O34" s="24">
        <v>0.0</v>
      </c>
      <c r="P34" s="22">
        <f t="shared" ref="P34:Q34" si="129">((N34)/(N48))*100</f>
        <v>0</v>
      </c>
      <c r="Q34" s="23">
        <f t="shared" si="129"/>
        <v>0</v>
      </c>
      <c r="S34" s="13" t="s">
        <v>17</v>
      </c>
      <c r="T34" s="24">
        <v>0.0</v>
      </c>
      <c r="U34" s="24">
        <v>0.0</v>
      </c>
      <c r="V34" s="22">
        <f t="shared" ref="V34:W34" si="130">((T34)/(T48))*100</f>
        <v>0</v>
      </c>
      <c r="W34" s="23">
        <f t="shared" si="130"/>
        <v>0</v>
      </c>
      <c r="Y34" s="13" t="s">
        <v>17</v>
      </c>
      <c r="Z34" s="24">
        <v>0.0</v>
      </c>
      <c r="AA34" s="24">
        <v>0.0</v>
      </c>
      <c r="AB34" s="22">
        <f t="shared" ref="AB34:AC34" si="131">((Z34)/(Z48))*100</f>
        <v>0</v>
      </c>
      <c r="AC34" s="23">
        <f t="shared" si="131"/>
        <v>0</v>
      </c>
      <c r="AE34" s="13" t="s">
        <v>17</v>
      </c>
      <c r="AF34" s="24">
        <v>0.0</v>
      </c>
      <c r="AG34" s="24">
        <v>0.0</v>
      </c>
      <c r="AH34" s="22">
        <f t="shared" ref="AH34:AI34" si="132">((AF34)/(AF48))*100</f>
        <v>0</v>
      </c>
      <c r="AI34" s="23">
        <f t="shared" si="132"/>
        <v>0</v>
      </c>
      <c r="AK34" s="13" t="s">
        <v>17</v>
      </c>
      <c r="AL34" s="24">
        <v>0.0</v>
      </c>
      <c r="AM34" s="24">
        <v>0.0</v>
      </c>
      <c r="AN34" s="22">
        <f t="shared" ref="AN34:AO34" si="133">((AL34)/(AL48))*100</f>
        <v>0</v>
      </c>
      <c r="AO34" s="23">
        <f t="shared" si="133"/>
        <v>0</v>
      </c>
    </row>
    <row r="35" ht="15.75" customHeight="1">
      <c r="A35" s="13" t="s">
        <v>18</v>
      </c>
      <c r="B35" s="41">
        <v>0.0</v>
      </c>
      <c r="C35" s="41">
        <v>0.0</v>
      </c>
      <c r="D35" s="22">
        <f t="shared" ref="D35:E35" si="134">((B35)/(B48))*100</f>
        <v>0</v>
      </c>
      <c r="E35" s="23">
        <f t="shared" si="134"/>
        <v>0</v>
      </c>
      <c r="G35" s="13" t="s">
        <v>18</v>
      </c>
      <c r="H35" s="24"/>
      <c r="I35" s="24"/>
      <c r="J35" s="22">
        <f t="shared" ref="J35:K35" si="135">((H35)/(H48))*100</f>
        <v>0</v>
      </c>
      <c r="K35" s="23">
        <f t="shared" si="135"/>
        <v>0</v>
      </c>
      <c r="M35" s="13" t="s">
        <v>18</v>
      </c>
      <c r="N35" s="24">
        <v>0.0</v>
      </c>
      <c r="O35" s="24">
        <v>0.0</v>
      </c>
      <c r="P35" s="22">
        <f t="shared" ref="P35:Q35" si="136">((N35)/(N48))*100</f>
        <v>0</v>
      </c>
      <c r="Q35" s="23">
        <f t="shared" si="136"/>
        <v>0</v>
      </c>
      <c r="S35" s="13" t="s">
        <v>18</v>
      </c>
      <c r="T35" s="24">
        <v>0.0</v>
      </c>
      <c r="U35" s="24">
        <v>0.0</v>
      </c>
      <c r="V35" s="22">
        <f t="shared" ref="V35:W35" si="137">((T35)/(T48))*100</f>
        <v>0</v>
      </c>
      <c r="W35" s="23">
        <f t="shared" si="137"/>
        <v>0</v>
      </c>
      <c r="Y35" s="13" t="s">
        <v>18</v>
      </c>
      <c r="Z35" s="24">
        <v>0.0</v>
      </c>
      <c r="AA35" s="24">
        <v>0.0</v>
      </c>
      <c r="AB35" s="22">
        <f t="shared" ref="AB35:AC35" si="138">((Z35)/(Z48))*100</f>
        <v>0</v>
      </c>
      <c r="AC35" s="23">
        <f t="shared" si="138"/>
        <v>0</v>
      </c>
      <c r="AE35" s="13" t="s">
        <v>18</v>
      </c>
      <c r="AF35" s="24">
        <v>0.0</v>
      </c>
      <c r="AG35" s="24">
        <v>0.0</v>
      </c>
      <c r="AH35" s="22">
        <f t="shared" ref="AH35:AI35" si="139">((AF35)/(AF48))*100</f>
        <v>0</v>
      </c>
      <c r="AI35" s="23">
        <f t="shared" si="139"/>
        <v>0</v>
      </c>
      <c r="AK35" s="13" t="s">
        <v>18</v>
      </c>
      <c r="AL35" s="24">
        <v>0.0</v>
      </c>
      <c r="AM35" s="24">
        <v>0.0</v>
      </c>
      <c r="AN35" s="22">
        <f t="shared" ref="AN35:AO35" si="140">((AL35)/(AL48))*100</f>
        <v>0</v>
      </c>
      <c r="AO35" s="23">
        <f t="shared" si="140"/>
        <v>0</v>
      </c>
    </row>
    <row r="36" ht="15.75" customHeight="1">
      <c r="A36" s="13" t="s">
        <v>19</v>
      </c>
      <c r="B36" s="41">
        <v>0.0</v>
      </c>
      <c r="C36" s="41">
        <v>0.0</v>
      </c>
      <c r="D36" s="25">
        <f t="shared" ref="D36:E36" si="141">((B36)/(B48))*100</f>
        <v>0</v>
      </c>
      <c r="E36" s="23">
        <f t="shared" si="141"/>
        <v>0</v>
      </c>
      <c r="G36" s="13" t="s">
        <v>19</v>
      </c>
      <c r="H36" s="24"/>
      <c r="I36" s="24"/>
      <c r="J36" s="25">
        <f t="shared" ref="J36:K36" si="142">((H36)/(H48))*100</f>
        <v>0</v>
      </c>
      <c r="K36" s="23">
        <f t="shared" si="142"/>
        <v>0</v>
      </c>
      <c r="M36" s="13" t="s">
        <v>19</v>
      </c>
      <c r="N36" s="24">
        <v>0.0</v>
      </c>
      <c r="O36" s="24">
        <v>0.0</v>
      </c>
      <c r="P36" s="25">
        <f t="shared" ref="P36:Q36" si="143">((N36)/(N48))*100</f>
        <v>0</v>
      </c>
      <c r="Q36" s="23">
        <f t="shared" si="143"/>
        <v>0</v>
      </c>
      <c r="S36" s="13" t="s">
        <v>19</v>
      </c>
      <c r="T36" s="24">
        <v>0.0</v>
      </c>
      <c r="U36" s="24">
        <v>0.0</v>
      </c>
      <c r="V36" s="25">
        <f t="shared" ref="V36:W36" si="144">((T36)/(T48))*100</f>
        <v>0</v>
      </c>
      <c r="W36" s="23">
        <f t="shared" si="144"/>
        <v>0</v>
      </c>
      <c r="Y36" s="13" t="s">
        <v>19</v>
      </c>
      <c r="Z36" s="24">
        <v>0.0</v>
      </c>
      <c r="AA36" s="24">
        <v>0.0</v>
      </c>
      <c r="AB36" s="25">
        <f t="shared" ref="AB36:AC36" si="145">((Z36)/(Z48))*100</f>
        <v>0</v>
      </c>
      <c r="AC36" s="23">
        <f t="shared" si="145"/>
        <v>0</v>
      </c>
      <c r="AE36" s="13" t="s">
        <v>19</v>
      </c>
      <c r="AF36" s="24">
        <v>0.0</v>
      </c>
      <c r="AG36" s="24">
        <v>0.0</v>
      </c>
      <c r="AH36" s="25">
        <f t="shared" ref="AH36:AI36" si="146">((AF36)/(AF48))*100</f>
        <v>0</v>
      </c>
      <c r="AI36" s="23">
        <f t="shared" si="146"/>
        <v>0</v>
      </c>
      <c r="AK36" s="13" t="s">
        <v>19</v>
      </c>
      <c r="AL36" s="24">
        <v>0.0</v>
      </c>
      <c r="AM36" s="24">
        <v>0.0</v>
      </c>
      <c r="AN36" s="25">
        <f t="shared" ref="AN36:AO36" si="147">((AL36)/(AL48))*100</f>
        <v>0</v>
      </c>
      <c r="AO36" s="23">
        <f t="shared" si="147"/>
        <v>0</v>
      </c>
    </row>
    <row r="37" ht="15.75" customHeight="1">
      <c r="A37" s="13" t="s">
        <v>20</v>
      </c>
      <c r="B37" s="41">
        <v>0.0</v>
      </c>
      <c r="C37" s="41">
        <v>0.0</v>
      </c>
      <c r="D37" s="22">
        <f t="shared" ref="D37:E37" si="148">((B37)/(B48))*100</f>
        <v>0</v>
      </c>
      <c r="E37" s="23">
        <f t="shared" si="148"/>
        <v>0</v>
      </c>
      <c r="G37" s="13" t="s">
        <v>20</v>
      </c>
      <c r="H37" s="24"/>
      <c r="I37" s="24"/>
      <c r="J37" s="22">
        <f t="shared" ref="J37:K37" si="149">((H37)/(H48))*100</f>
        <v>0</v>
      </c>
      <c r="K37" s="23">
        <f t="shared" si="149"/>
        <v>0</v>
      </c>
      <c r="M37" s="13" t="s">
        <v>20</v>
      </c>
      <c r="N37" s="24">
        <v>0.0</v>
      </c>
      <c r="O37" s="24">
        <v>0.0</v>
      </c>
      <c r="P37" s="22">
        <f t="shared" ref="P37:Q37" si="150">((N37)/(N48))*100</f>
        <v>0</v>
      </c>
      <c r="Q37" s="23">
        <f t="shared" si="150"/>
        <v>0</v>
      </c>
      <c r="S37" s="13" t="s">
        <v>20</v>
      </c>
      <c r="T37" s="24">
        <v>0.0</v>
      </c>
      <c r="U37" s="24">
        <v>0.0</v>
      </c>
      <c r="V37" s="22">
        <f t="shared" ref="V37:W37" si="151">((T37)/(T48))*100</f>
        <v>0</v>
      </c>
      <c r="W37" s="23">
        <f t="shared" si="151"/>
        <v>0</v>
      </c>
      <c r="Y37" s="13" t="s">
        <v>20</v>
      </c>
      <c r="Z37" s="24">
        <v>0.0</v>
      </c>
      <c r="AA37" s="24">
        <v>0.0</v>
      </c>
      <c r="AB37" s="22">
        <f t="shared" ref="AB37:AC37" si="152">((Z37)/(Z48))*100</f>
        <v>0</v>
      </c>
      <c r="AC37" s="23">
        <f t="shared" si="152"/>
        <v>0</v>
      </c>
      <c r="AE37" s="13" t="s">
        <v>20</v>
      </c>
      <c r="AF37" s="24">
        <v>0.0</v>
      </c>
      <c r="AG37" s="24">
        <v>0.0</v>
      </c>
      <c r="AH37" s="22">
        <f t="shared" ref="AH37:AI37" si="153">((AF37)/(AF48))*100</f>
        <v>0</v>
      </c>
      <c r="AI37" s="23">
        <f t="shared" si="153"/>
        <v>0</v>
      </c>
      <c r="AK37" s="13" t="s">
        <v>20</v>
      </c>
      <c r="AL37" s="24">
        <v>0.0</v>
      </c>
      <c r="AM37" s="24">
        <v>0.0</v>
      </c>
      <c r="AN37" s="22">
        <f t="shared" ref="AN37:AO37" si="154">((AL37)/(AL48))*100</f>
        <v>0</v>
      </c>
      <c r="AO37" s="23">
        <f t="shared" si="154"/>
        <v>0</v>
      </c>
    </row>
    <row r="38" ht="15.75" customHeight="1">
      <c r="A38" s="13" t="s">
        <v>21</v>
      </c>
      <c r="B38" s="41">
        <v>0.0</v>
      </c>
      <c r="C38" s="41">
        <v>0.0</v>
      </c>
      <c r="D38" s="25">
        <f t="shared" ref="D38:E38" si="155">((B38)/(B48))*100</f>
        <v>0</v>
      </c>
      <c r="E38" s="23">
        <f t="shared" si="155"/>
        <v>0</v>
      </c>
      <c r="G38" s="13" t="s">
        <v>21</v>
      </c>
      <c r="H38" s="24"/>
      <c r="I38" s="24"/>
      <c r="J38" s="25">
        <f t="shared" ref="J38:K38" si="156">((H38)/(H48))*100</f>
        <v>0</v>
      </c>
      <c r="K38" s="23">
        <f t="shared" si="156"/>
        <v>0</v>
      </c>
      <c r="M38" s="13" t="s">
        <v>21</v>
      </c>
      <c r="N38" s="24">
        <v>7.0</v>
      </c>
      <c r="O38" s="24">
        <v>1.0</v>
      </c>
      <c r="P38" s="25">
        <f t="shared" ref="P38:Q38" si="157">((N38)/(N48))*100</f>
        <v>5.384615385</v>
      </c>
      <c r="Q38" s="23">
        <f t="shared" si="157"/>
        <v>0.8130081301</v>
      </c>
      <c r="S38" s="13" t="s">
        <v>21</v>
      </c>
      <c r="T38" s="24">
        <v>9.0</v>
      </c>
      <c r="U38" s="24">
        <v>0.0</v>
      </c>
      <c r="V38" s="25">
        <f t="shared" ref="V38:W38" si="158">((T38)/(T48))*100</f>
        <v>8.181818182</v>
      </c>
      <c r="W38" s="23">
        <f t="shared" si="158"/>
        <v>0</v>
      </c>
      <c r="Y38" s="13" t="s">
        <v>21</v>
      </c>
      <c r="Z38" s="24">
        <v>8.0</v>
      </c>
      <c r="AA38" s="24">
        <v>0.0</v>
      </c>
      <c r="AB38" s="25">
        <f t="shared" ref="AB38:AC38" si="159">((Z38)/(Z48))*100</f>
        <v>6.837606838</v>
      </c>
      <c r="AC38" s="23">
        <f t="shared" si="159"/>
        <v>0</v>
      </c>
      <c r="AE38" s="13" t="s">
        <v>21</v>
      </c>
      <c r="AF38" s="24">
        <v>6.0</v>
      </c>
      <c r="AG38" s="24">
        <v>0.0</v>
      </c>
      <c r="AH38" s="25">
        <f t="shared" ref="AH38:AI38" si="160">((AF38)/(AF48))*100</f>
        <v>18.75</v>
      </c>
      <c r="AI38" s="23">
        <f t="shared" si="160"/>
        <v>0</v>
      </c>
      <c r="AK38" s="13" t="s">
        <v>21</v>
      </c>
      <c r="AL38" s="24">
        <v>6.0</v>
      </c>
      <c r="AM38" s="24">
        <v>0.0</v>
      </c>
      <c r="AN38" s="25">
        <f t="shared" ref="AN38:AO38" si="161">((AL38)/(AL48))*100</f>
        <v>22.22222222</v>
      </c>
      <c r="AO38" s="23">
        <f t="shared" si="161"/>
        <v>0</v>
      </c>
    </row>
    <row r="39" ht="15.75" customHeight="1">
      <c r="A39" s="13" t="s">
        <v>22</v>
      </c>
      <c r="B39" s="41">
        <v>0.0</v>
      </c>
      <c r="C39" s="41">
        <v>0.0</v>
      </c>
      <c r="D39" s="22">
        <f t="shared" ref="D39:E39" si="162">((B39)/(B48))*100</f>
        <v>0</v>
      </c>
      <c r="E39" s="23">
        <f t="shared" si="162"/>
        <v>0</v>
      </c>
      <c r="G39" s="13" t="s">
        <v>22</v>
      </c>
      <c r="H39" s="24"/>
      <c r="I39" s="24"/>
      <c r="J39" s="22">
        <f t="shared" ref="J39:K39" si="163">((H39)/(H48))*100</f>
        <v>0</v>
      </c>
      <c r="K39" s="23">
        <f t="shared" si="163"/>
        <v>0</v>
      </c>
      <c r="M39" s="13" t="s">
        <v>22</v>
      </c>
      <c r="N39" s="24">
        <v>0.0</v>
      </c>
      <c r="O39" s="24">
        <v>0.0</v>
      </c>
      <c r="P39" s="22">
        <f t="shared" ref="P39:Q39" si="164">((N39)/(N48))*100</f>
        <v>0</v>
      </c>
      <c r="Q39" s="23">
        <f t="shared" si="164"/>
        <v>0</v>
      </c>
      <c r="S39" s="13" t="s">
        <v>22</v>
      </c>
      <c r="T39" s="24">
        <v>0.0</v>
      </c>
      <c r="U39" s="24">
        <v>0.0</v>
      </c>
      <c r="V39" s="22">
        <f t="shared" ref="V39:W39" si="165">((T39)/(T48))*100</f>
        <v>0</v>
      </c>
      <c r="W39" s="23">
        <f t="shared" si="165"/>
        <v>0</v>
      </c>
      <c r="Y39" s="13" t="s">
        <v>22</v>
      </c>
      <c r="Z39" s="24">
        <v>0.0</v>
      </c>
      <c r="AA39" s="24">
        <v>0.0</v>
      </c>
      <c r="AB39" s="22">
        <f t="shared" ref="AB39:AC39" si="166">((Z39)/(Z48))*100</f>
        <v>0</v>
      </c>
      <c r="AC39" s="23">
        <f t="shared" si="166"/>
        <v>0</v>
      </c>
      <c r="AE39" s="13" t="s">
        <v>22</v>
      </c>
      <c r="AF39" s="24">
        <v>0.0</v>
      </c>
      <c r="AG39" s="24">
        <v>0.0</v>
      </c>
      <c r="AH39" s="22">
        <f t="shared" ref="AH39:AI39" si="167">((AF39)/(AF48))*100</f>
        <v>0</v>
      </c>
      <c r="AI39" s="23">
        <f t="shared" si="167"/>
        <v>0</v>
      </c>
      <c r="AK39" s="13" t="s">
        <v>22</v>
      </c>
      <c r="AL39" s="24">
        <v>0.0</v>
      </c>
      <c r="AM39" s="24">
        <v>0.0</v>
      </c>
      <c r="AN39" s="22">
        <f t="shared" ref="AN39:AO39" si="168">((AL39)/(AL48))*100</f>
        <v>0</v>
      </c>
      <c r="AO39" s="23">
        <f t="shared" si="168"/>
        <v>0</v>
      </c>
    </row>
    <row r="40" ht="15.75" customHeight="1">
      <c r="A40" s="13" t="s">
        <v>23</v>
      </c>
      <c r="B40" s="41">
        <v>0.0</v>
      </c>
      <c r="C40" s="41">
        <v>0.0</v>
      </c>
      <c r="D40" s="25">
        <f t="shared" ref="D40:E40" si="169">((B40)/(B48))*100</f>
        <v>0</v>
      </c>
      <c r="E40" s="23">
        <f t="shared" si="169"/>
        <v>0</v>
      </c>
      <c r="G40" s="13" t="s">
        <v>23</v>
      </c>
      <c r="H40" s="24"/>
      <c r="I40" s="24"/>
      <c r="J40" s="25">
        <f t="shared" ref="J40:K40" si="170">((H40)/(H48))*100</f>
        <v>0</v>
      </c>
      <c r="K40" s="23">
        <f t="shared" si="170"/>
        <v>0</v>
      </c>
      <c r="M40" s="13" t="s">
        <v>23</v>
      </c>
      <c r="N40" s="24">
        <v>0.0</v>
      </c>
      <c r="O40" s="24">
        <v>0.0</v>
      </c>
      <c r="P40" s="25">
        <f t="shared" ref="P40:Q40" si="171">((N40)/(N48))*100</f>
        <v>0</v>
      </c>
      <c r="Q40" s="23">
        <f t="shared" si="171"/>
        <v>0</v>
      </c>
      <c r="S40" s="13" t="s">
        <v>23</v>
      </c>
      <c r="T40" s="24">
        <v>0.0</v>
      </c>
      <c r="U40" s="24">
        <v>0.0</v>
      </c>
      <c r="V40" s="25">
        <f t="shared" ref="V40:W40" si="172">((T40)/(T48))*100</f>
        <v>0</v>
      </c>
      <c r="W40" s="23">
        <f t="shared" si="172"/>
        <v>0</v>
      </c>
      <c r="Y40" s="13" t="s">
        <v>23</v>
      </c>
      <c r="Z40" s="24">
        <v>0.0</v>
      </c>
      <c r="AA40" s="24">
        <v>0.0</v>
      </c>
      <c r="AB40" s="25">
        <f t="shared" ref="AB40:AC40" si="173">((Z40)/(Z48))*100</f>
        <v>0</v>
      </c>
      <c r="AC40" s="23">
        <f t="shared" si="173"/>
        <v>0</v>
      </c>
      <c r="AE40" s="13" t="s">
        <v>23</v>
      </c>
      <c r="AF40" s="24">
        <v>0.0</v>
      </c>
      <c r="AG40" s="24">
        <v>0.0</v>
      </c>
      <c r="AH40" s="25">
        <f t="shared" ref="AH40:AI40" si="174">((AF40)/(AF48))*100</f>
        <v>0</v>
      </c>
      <c r="AI40" s="23">
        <f t="shared" si="174"/>
        <v>0</v>
      </c>
      <c r="AK40" s="13" t="s">
        <v>23</v>
      </c>
      <c r="AL40" s="24">
        <v>0.0</v>
      </c>
      <c r="AM40" s="24">
        <v>0.0</v>
      </c>
      <c r="AN40" s="25">
        <f t="shared" ref="AN40:AO40" si="175">((AL40)/(AL48))*100</f>
        <v>0</v>
      </c>
      <c r="AO40" s="23">
        <f t="shared" si="175"/>
        <v>0</v>
      </c>
    </row>
    <row r="41" ht="15.75" customHeight="1">
      <c r="A41" s="13" t="s">
        <v>24</v>
      </c>
      <c r="B41" s="41">
        <v>0.0</v>
      </c>
      <c r="C41" s="41">
        <v>0.0</v>
      </c>
      <c r="D41" s="22">
        <f t="shared" ref="D41:E41" si="176">((B41)/(B48))*100</f>
        <v>0</v>
      </c>
      <c r="E41" s="23">
        <f t="shared" si="176"/>
        <v>0</v>
      </c>
      <c r="G41" s="13" t="s">
        <v>24</v>
      </c>
      <c r="H41" s="24"/>
      <c r="I41" s="24"/>
      <c r="J41" s="22">
        <f t="shared" ref="J41:K41" si="177">((H41)/(H48))*100</f>
        <v>0</v>
      </c>
      <c r="K41" s="23">
        <f t="shared" si="177"/>
        <v>0</v>
      </c>
      <c r="M41" s="13" t="s">
        <v>24</v>
      </c>
      <c r="N41" s="24">
        <v>0.0</v>
      </c>
      <c r="O41" s="24">
        <v>0.0</v>
      </c>
      <c r="P41" s="22">
        <f t="shared" ref="P41:Q41" si="178">((N41)/(N48))*100</f>
        <v>0</v>
      </c>
      <c r="Q41" s="23">
        <f t="shared" si="178"/>
        <v>0</v>
      </c>
      <c r="S41" s="13" t="s">
        <v>24</v>
      </c>
      <c r="T41" s="24">
        <v>0.0</v>
      </c>
      <c r="U41" s="24">
        <v>0.0</v>
      </c>
      <c r="V41" s="22">
        <f t="shared" ref="V41:W41" si="179">((T41)/(T48))*100</f>
        <v>0</v>
      </c>
      <c r="W41" s="23">
        <f t="shared" si="179"/>
        <v>0</v>
      </c>
      <c r="Y41" s="13" t="s">
        <v>24</v>
      </c>
      <c r="Z41" s="24">
        <v>0.0</v>
      </c>
      <c r="AA41" s="24">
        <v>0.0</v>
      </c>
      <c r="AB41" s="22">
        <f t="shared" ref="AB41:AC41" si="180">((Z41)/(Z48))*100</f>
        <v>0</v>
      </c>
      <c r="AC41" s="23">
        <f t="shared" si="180"/>
        <v>0</v>
      </c>
      <c r="AE41" s="13" t="s">
        <v>24</v>
      </c>
      <c r="AF41" s="24">
        <v>0.0</v>
      </c>
      <c r="AG41" s="24">
        <v>0.0</v>
      </c>
      <c r="AH41" s="22">
        <f t="shared" ref="AH41:AI41" si="181">((AF41)/(AF48))*100</f>
        <v>0</v>
      </c>
      <c r="AI41" s="23">
        <f t="shared" si="181"/>
        <v>0</v>
      </c>
      <c r="AK41" s="13" t="s">
        <v>24</v>
      </c>
      <c r="AL41" s="24">
        <v>0.0</v>
      </c>
      <c r="AM41" s="24">
        <v>0.0</v>
      </c>
      <c r="AN41" s="22">
        <f t="shared" ref="AN41:AO41" si="182">((AL41)/(AL48))*100</f>
        <v>0</v>
      </c>
      <c r="AO41" s="23">
        <f t="shared" si="182"/>
        <v>0</v>
      </c>
    </row>
    <row r="42" ht="15.75" customHeight="1">
      <c r="A42" s="13" t="s">
        <v>25</v>
      </c>
      <c r="B42" s="41">
        <v>0.0</v>
      </c>
      <c r="C42" s="41">
        <v>0.0</v>
      </c>
      <c r="D42" s="25">
        <f t="shared" ref="D42:E42" si="183">((B42)/(B48))*100</f>
        <v>0</v>
      </c>
      <c r="E42" s="23">
        <f t="shared" si="183"/>
        <v>0</v>
      </c>
      <c r="G42" s="13" t="s">
        <v>25</v>
      </c>
      <c r="H42" s="24"/>
      <c r="I42" s="24"/>
      <c r="J42" s="25">
        <f t="shared" ref="J42:K42" si="184">((H42)/(H48))*100</f>
        <v>0</v>
      </c>
      <c r="K42" s="23">
        <f t="shared" si="184"/>
        <v>0</v>
      </c>
      <c r="M42" s="13" t="s">
        <v>25</v>
      </c>
      <c r="N42" s="24">
        <v>0.0</v>
      </c>
      <c r="O42" s="24">
        <v>0.0</v>
      </c>
      <c r="P42" s="25">
        <f t="shared" ref="P42:Q42" si="185">((N42)/(N48))*100</f>
        <v>0</v>
      </c>
      <c r="Q42" s="23">
        <f t="shared" si="185"/>
        <v>0</v>
      </c>
      <c r="S42" s="13" t="s">
        <v>25</v>
      </c>
      <c r="T42" s="24">
        <v>0.0</v>
      </c>
      <c r="U42" s="24">
        <v>0.0</v>
      </c>
      <c r="V42" s="25">
        <f t="shared" ref="V42:W42" si="186">((T42)/(T48))*100</f>
        <v>0</v>
      </c>
      <c r="W42" s="23">
        <f t="shared" si="186"/>
        <v>0</v>
      </c>
      <c r="Y42" s="13" t="s">
        <v>25</v>
      </c>
      <c r="Z42" s="24">
        <v>0.0</v>
      </c>
      <c r="AA42" s="24">
        <v>0.0</v>
      </c>
      <c r="AB42" s="25">
        <f t="shared" ref="AB42:AC42" si="187">((Z42)/(Z48))*100</f>
        <v>0</v>
      </c>
      <c r="AC42" s="23">
        <f t="shared" si="187"/>
        <v>0</v>
      </c>
      <c r="AE42" s="13" t="s">
        <v>25</v>
      </c>
      <c r="AF42" s="24">
        <v>0.0</v>
      </c>
      <c r="AG42" s="24">
        <v>0.0</v>
      </c>
      <c r="AH42" s="25">
        <f t="shared" ref="AH42:AI42" si="188">((AF42)/(AF48))*100</f>
        <v>0</v>
      </c>
      <c r="AI42" s="23">
        <f t="shared" si="188"/>
        <v>0</v>
      </c>
      <c r="AK42" s="13" t="s">
        <v>25</v>
      </c>
      <c r="AL42" s="24">
        <v>0.0</v>
      </c>
      <c r="AM42" s="24">
        <v>0.0</v>
      </c>
      <c r="AN42" s="25">
        <f t="shared" ref="AN42:AO42" si="189">((AL42)/(AL48))*100</f>
        <v>0</v>
      </c>
      <c r="AO42" s="23">
        <f t="shared" si="189"/>
        <v>0</v>
      </c>
    </row>
    <row r="43" ht="15.75" customHeight="1">
      <c r="A43" s="13" t="s">
        <v>26</v>
      </c>
      <c r="B43" s="41">
        <v>15.0</v>
      </c>
      <c r="C43" s="41">
        <v>12.0</v>
      </c>
      <c r="D43" s="22">
        <f t="shared" ref="D43:E43" si="190">((B43)/(B48))*100</f>
        <v>100</v>
      </c>
      <c r="E43" s="23">
        <f t="shared" si="190"/>
        <v>100</v>
      </c>
      <c r="G43" s="13" t="s">
        <v>26</v>
      </c>
      <c r="H43" s="24">
        <v>44.0</v>
      </c>
      <c r="I43" s="24">
        <v>34.0</v>
      </c>
      <c r="J43" s="22">
        <f t="shared" ref="J43:K43" si="191">((H43)/(H48))*100</f>
        <v>100</v>
      </c>
      <c r="K43" s="23">
        <f t="shared" si="191"/>
        <v>100</v>
      </c>
      <c r="M43" s="13" t="s">
        <v>26</v>
      </c>
      <c r="N43" s="24">
        <v>123.0</v>
      </c>
      <c r="O43" s="24">
        <v>122.0</v>
      </c>
      <c r="P43" s="22">
        <f t="shared" ref="P43:Q43" si="192">((N43)/(N48))*100</f>
        <v>94.61538462</v>
      </c>
      <c r="Q43" s="23">
        <f t="shared" si="192"/>
        <v>99.18699187</v>
      </c>
      <c r="S43" s="13" t="s">
        <v>26</v>
      </c>
      <c r="T43" s="24">
        <v>101.0</v>
      </c>
      <c r="U43" s="24">
        <v>112.0</v>
      </c>
      <c r="V43" s="22">
        <f t="shared" ref="V43:W43" si="193">((T43)/(T48))*100</f>
        <v>91.81818182</v>
      </c>
      <c r="W43" s="23">
        <f t="shared" si="193"/>
        <v>100</v>
      </c>
      <c r="Y43" s="13" t="s">
        <v>26</v>
      </c>
      <c r="Z43" s="24">
        <v>109.0</v>
      </c>
      <c r="AA43" s="24">
        <v>91.0</v>
      </c>
      <c r="AB43" s="22">
        <f t="shared" ref="AB43:AC43" si="194">((Z43)/(Z48))*100</f>
        <v>93.16239316</v>
      </c>
      <c r="AC43" s="23">
        <f t="shared" si="194"/>
        <v>100</v>
      </c>
      <c r="AE43" s="13" t="s">
        <v>26</v>
      </c>
      <c r="AF43" s="24">
        <v>26.0</v>
      </c>
      <c r="AG43" s="24">
        <v>49.0</v>
      </c>
      <c r="AH43" s="22">
        <f t="shared" ref="AH43:AI43" si="195">((AF43)/(AF48))*100</f>
        <v>81.25</v>
      </c>
      <c r="AI43" s="23">
        <f t="shared" si="195"/>
        <v>100</v>
      </c>
      <c r="AK43" s="13" t="s">
        <v>26</v>
      </c>
      <c r="AL43" s="24">
        <v>21.0</v>
      </c>
      <c r="AM43" s="24">
        <v>11.0</v>
      </c>
      <c r="AN43" s="22">
        <f t="shared" ref="AN43:AO43" si="196">((AL43)/(AL48))*100</f>
        <v>77.77777778</v>
      </c>
      <c r="AO43" s="23">
        <f t="shared" si="196"/>
        <v>100</v>
      </c>
    </row>
    <row r="44" ht="15.75" customHeight="1">
      <c r="A44" s="13" t="s">
        <v>27</v>
      </c>
      <c r="B44" s="41">
        <v>0.0</v>
      </c>
      <c r="C44" s="41">
        <v>0.0</v>
      </c>
      <c r="D44" s="22">
        <f t="shared" ref="D44:E44" si="197">((B44)/(B48))*100</f>
        <v>0</v>
      </c>
      <c r="E44" s="23">
        <f t="shared" si="197"/>
        <v>0</v>
      </c>
      <c r="G44" s="13" t="s">
        <v>27</v>
      </c>
      <c r="H44" s="24"/>
      <c r="I44" s="24"/>
      <c r="J44" s="22">
        <f t="shared" ref="J44:K44" si="198">((H44)/(H48))*100</f>
        <v>0</v>
      </c>
      <c r="K44" s="23">
        <f t="shared" si="198"/>
        <v>0</v>
      </c>
      <c r="M44" s="13" t="s">
        <v>27</v>
      </c>
      <c r="N44" s="24">
        <v>0.0</v>
      </c>
      <c r="O44" s="24">
        <v>0.0</v>
      </c>
      <c r="P44" s="22">
        <f t="shared" ref="P44:Q44" si="199">((N44)/(N48))*100</f>
        <v>0</v>
      </c>
      <c r="Q44" s="23">
        <f t="shared" si="199"/>
        <v>0</v>
      </c>
      <c r="S44" s="13" t="s">
        <v>27</v>
      </c>
      <c r="T44" s="24">
        <v>0.0</v>
      </c>
      <c r="U44" s="24">
        <v>0.0</v>
      </c>
      <c r="V44" s="22">
        <f t="shared" ref="V44:W44" si="200">((T44)/(T48))*100</f>
        <v>0</v>
      </c>
      <c r="W44" s="23">
        <f t="shared" si="200"/>
        <v>0</v>
      </c>
      <c r="Y44" s="13" t="s">
        <v>27</v>
      </c>
      <c r="Z44" s="24">
        <v>0.0</v>
      </c>
      <c r="AA44" s="24">
        <v>0.0</v>
      </c>
      <c r="AB44" s="22">
        <f t="shared" ref="AB44:AC44" si="201">((Z44)/(Z48))*100</f>
        <v>0</v>
      </c>
      <c r="AC44" s="23">
        <f t="shared" si="201"/>
        <v>0</v>
      </c>
      <c r="AE44" s="13" t="s">
        <v>27</v>
      </c>
      <c r="AF44" s="24">
        <v>0.0</v>
      </c>
      <c r="AG44" s="24">
        <v>0.0</v>
      </c>
      <c r="AH44" s="22">
        <f t="shared" ref="AH44:AI44" si="202">((AF44)/(AF48))*100</f>
        <v>0</v>
      </c>
      <c r="AI44" s="23">
        <f t="shared" si="202"/>
        <v>0</v>
      </c>
      <c r="AK44" s="13" t="s">
        <v>27</v>
      </c>
      <c r="AL44" s="24">
        <v>0.0</v>
      </c>
      <c r="AM44" s="24">
        <v>0.0</v>
      </c>
      <c r="AN44" s="22">
        <f t="shared" ref="AN44:AO44" si="203">((AL44)/(AL48))*100</f>
        <v>0</v>
      </c>
      <c r="AO44" s="23">
        <f t="shared" si="203"/>
        <v>0</v>
      </c>
    </row>
    <row r="45" ht="15.75" customHeight="1">
      <c r="A45" s="13" t="s">
        <v>28</v>
      </c>
      <c r="B45" s="41">
        <v>0.0</v>
      </c>
      <c r="C45" s="41">
        <v>0.0</v>
      </c>
      <c r="D45" s="22">
        <f t="shared" ref="D45:E45" si="204">((B45)/(B48))*100</f>
        <v>0</v>
      </c>
      <c r="E45" s="23">
        <f t="shared" si="204"/>
        <v>0</v>
      </c>
      <c r="G45" s="13" t="s">
        <v>28</v>
      </c>
      <c r="H45" s="24"/>
      <c r="I45" s="24"/>
      <c r="J45" s="22">
        <f t="shared" ref="J45:K45" si="205">((H45)/(H48))*100</f>
        <v>0</v>
      </c>
      <c r="K45" s="23">
        <f t="shared" si="205"/>
        <v>0</v>
      </c>
      <c r="M45" s="13" t="s">
        <v>28</v>
      </c>
      <c r="N45" s="24">
        <v>0.0</v>
      </c>
      <c r="O45" s="24">
        <v>0.0</v>
      </c>
      <c r="P45" s="22">
        <f t="shared" ref="P45:Q45" si="206">((N45)/(N48))*100</f>
        <v>0</v>
      </c>
      <c r="Q45" s="23">
        <f t="shared" si="206"/>
        <v>0</v>
      </c>
      <c r="S45" s="13" t="s">
        <v>28</v>
      </c>
      <c r="T45" s="24">
        <v>0.0</v>
      </c>
      <c r="U45" s="24">
        <v>0.0</v>
      </c>
      <c r="V45" s="22">
        <f t="shared" ref="V45:W45" si="207">((T45)/(T48))*100</f>
        <v>0</v>
      </c>
      <c r="W45" s="23">
        <f t="shared" si="207"/>
        <v>0</v>
      </c>
      <c r="Y45" s="13" t="s">
        <v>28</v>
      </c>
      <c r="Z45" s="24">
        <v>0.0</v>
      </c>
      <c r="AA45" s="24">
        <v>0.0</v>
      </c>
      <c r="AB45" s="22">
        <f t="shared" ref="AB45:AC45" si="208">((Z45)/(Z48))*100</f>
        <v>0</v>
      </c>
      <c r="AC45" s="23">
        <f t="shared" si="208"/>
        <v>0</v>
      </c>
      <c r="AE45" s="13" t="s">
        <v>28</v>
      </c>
      <c r="AF45" s="24">
        <v>0.0</v>
      </c>
      <c r="AG45" s="24">
        <v>0.0</v>
      </c>
      <c r="AH45" s="22">
        <f t="shared" ref="AH45:AI45" si="209">((AF45)/(AF48))*100</f>
        <v>0</v>
      </c>
      <c r="AI45" s="23">
        <f t="shared" si="209"/>
        <v>0</v>
      </c>
      <c r="AK45" s="13" t="s">
        <v>28</v>
      </c>
      <c r="AL45" s="24">
        <v>0.0</v>
      </c>
      <c r="AM45" s="24">
        <v>0.0</v>
      </c>
      <c r="AN45" s="22">
        <f t="shared" ref="AN45:AO45" si="210">((AL45)/(AL48))*100</f>
        <v>0</v>
      </c>
      <c r="AO45" s="23">
        <f t="shared" si="210"/>
        <v>0</v>
      </c>
    </row>
    <row r="46" ht="15.75" customHeight="1">
      <c r="A46" s="13" t="s">
        <v>29</v>
      </c>
      <c r="B46" s="41">
        <v>0.0</v>
      </c>
      <c r="C46" s="41">
        <v>0.0</v>
      </c>
      <c r="D46" s="25">
        <f t="shared" ref="D46:E46" si="211">((B46)/(B48))*100</f>
        <v>0</v>
      </c>
      <c r="E46" s="23">
        <f t="shared" si="211"/>
        <v>0</v>
      </c>
      <c r="G46" s="13" t="s">
        <v>29</v>
      </c>
      <c r="H46" s="24"/>
      <c r="I46" s="24"/>
      <c r="J46" s="25">
        <f t="shared" ref="J46:K46" si="212">((H46)/(H48))*100</f>
        <v>0</v>
      </c>
      <c r="K46" s="23">
        <f t="shared" si="212"/>
        <v>0</v>
      </c>
      <c r="M46" s="13" t="s">
        <v>29</v>
      </c>
      <c r="N46" s="24">
        <v>0.0</v>
      </c>
      <c r="O46" s="24">
        <v>0.0</v>
      </c>
      <c r="P46" s="25">
        <f t="shared" ref="P46:Q46" si="213">((N46)/(N48))*100</f>
        <v>0</v>
      </c>
      <c r="Q46" s="23">
        <f t="shared" si="213"/>
        <v>0</v>
      </c>
      <c r="S46" s="13" t="s">
        <v>29</v>
      </c>
      <c r="T46" s="24">
        <v>0.0</v>
      </c>
      <c r="U46" s="24">
        <v>0.0</v>
      </c>
      <c r="V46" s="25">
        <f t="shared" ref="V46:W46" si="214">((T46)/(T48))*100</f>
        <v>0</v>
      </c>
      <c r="W46" s="23">
        <f t="shared" si="214"/>
        <v>0</v>
      </c>
      <c r="Y46" s="13" t="s">
        <v>29</v>
      </c>
      <c r="Z46" s="24">
        <v>0.0</v>
      </c>
      <c r="AA46" s="24">
        <v>0.0</v>
      </c>
      <c r="AB46" s="25">
        <f t="shared" ref="AB46:AC46" si="215">((Z46)/(Z48))*100</f>
        <v>0</v>
      </c>
      <c r="AC46" s="23">
        <f t="shared" si="215"/>
        <v>0</v>
      </c>
      <c r="AE46" s="13" t="s">
        <v>29</v>
      </c>
      <c r="AF46" s="24">
        <v>0.0</v>
      </c>
      <c r="AG46" s="24">
        <v>0.0</v>
      </c>
      <c r="AH46" s="25">
        <f t="shared" ref="AH46:AI46" si="216">((AF46)/(AF48))*100</f>
        <v>0</v>
      </c>
      <c r="AI46" s="23">
        <f t="shared" si="216"/>
        <v>0</v>
      </c>
      <c r="AK46" s="13" t="s">
        <v>29</v>
      </c>
      <c r="AL46" s="24">
        <v>0.0</v>
      </c>
      <c r="AM46" s="24">
        <v>0.0</v>
      </c>
      <c r="AN46" s="25">
        <f t="shared" ref="AN46:AO46" si="217">((AL46)/(AL48))*100</f>
        <v>0</v>
      </c>
      <c r="AO46" s="23">
        <f t="shared" si="217"/>
        <v>0</v>
      </c>
    </row>
    <row r="47" ht="15.75" customHeight="1">
      <c r="A47" s="13" t="s">
        <v>30</v>
      </c>
      <c r="B47" s="41">
        <v>0.0</v>
      </c>
      <c r="C47" s="41">
        <v>0.0</v>
      </c>
      <c r="D47" s="22">
        <f t="shared" ref="D47:E47" si="218">((B47)/(B48))*100</f>
        <v>0</v>
      </c>
      <c r="E47" s="23">
        <f t="shared" si="218"/>
        <v>0</v>
      </c>
      <c r="G47" s="13" t="s">
        <v>30</v>
      </c>
      <c r="H47" s="24"/>
      <c r="I47" s="24"/>
      <c r="J47" s="22">
        <f t="shared" ref="J47:K47" si="219">((H47)/(H48))*100</f>
        <v>0</v>
      </c>
      <c r="K47" s="23">
        <f t="shared" si="219"/>
        <v>0</v>
      </c>
      <c r="M47" s="13" t="s">
        <v>30</v>
      </c>
      <c r="N47" s="24">
        <v>0.0</v>
      </c>
      <c r="O47" s="24">
        <v>0.0</v>
      </c>
      <c r="P47" s="22">
        <f t="shared" ref="P47:Q47" si="220">((N47)/(N48))*100</f>
        <v>0</v>
      </c>
      <c r="Q47" s="23">
        <f t="shared" si="220"/>
        <v>0</v>
      </c>
      <c r="S47" s="13" t="s">
        <v>30</v>
      </c>
      <c r="T47" s="24">
        <v>0.0</v>
      </c>
      <c r="U47" s="24">
        <v>0.0</v>
      </c>
      <c r="V47" s="22">
        <f t="shared" ref="V47:W47" si="221">((T47)/(T48))*100</f>
        <v>0</v>
      </c>
      <c r="W47" s="23">
        <f t="shared" si="221"/>
        <v>0</v>
      </c>
      <c r="Y47" s="13" t="s">
        <v>30</v>
      </c>
      <c r="Z47" s="24">
        <v>0.0</v>
      </c>
      <c r="AA47" s="24">
        <v>0.0</v>
      </c>
      <c r="AB47" s="22">
        <f t="shared" ref="AB47:AC47" si="222">((Z47)/(Z48))*100</f>
        <v>0</v>
      </c>
      <c r="AC47" s="23">
        <f t="shared" si="222"/>
        <v>0</v>
      </c>
      <c r="AE47" s="13" t="s">
        <v>30</v>
      </c>
      <c r="AF47" s="24">
        <v>0.0</v>
      </c>
      <c r="AG47" s="24">
        <v>0.0</v>
      </c>
      <c r="AH47" s="22">
        <f t="shared" ref="AH47:AI47" si="223">((AF47)/(AF48))*100</f>
        <v>0</v>
      </c>
      <c r="AI47" s="23">
        <f t="shared" si="223"/>
        <v>0</v>
      </c>
      <c r="AK47" s="13" t="s">
        <v>30</v>
      </c>
      <c r="AL47" s="24">
        <v>0.0</v>
      </c>
      <c r="AM47" s="24">
        <v>0.0</v>
      </c>
      <c r="AN47" s="22">
        <f t="shared" ref="AN47:AO47" si="224">((AL47)/(AL48))*100</f>
        <v>0</v>
      </c>
      <c r="AO47" s="23">
        <f t="shared" si="224"/>
        <v>0</v>
      </c>
    </row>
    <row r="48" ht="15.75" customHeight="1">
      <c r="A48" s="13" t="s">
        <v>31</v>
      </c>
      <c r="B48" s="42">
        <f t="shared" ref="B48:E48" si="225">SUM(B33:B47)</f>
        <v>15</v>
      </c>
      <c r="C48" s="42">
        <f t="shared" si="225"/>
        <v>12</v>
      </c>
      <c r="D48" s="25">
        <f t="shared" si="225"/>
        <v>100</v>
      </c>
      <c r="E48" s="23">
        <f t="shared" si="225"/>
        <v>100</v>
      </c>
      <c r="G48" s="13" t="s">
        <v>31</v>
      </c>
      <c r="H48" s="42">
        <f t="shared" ref="H48:K48" si="226">SUM(H33:H47)</f>
        <v>44</v>
      </c>
      <c r="I48" s="42">
        <f t="shared" si="226"/>
        <v>34</v>
      </c>
      <c r="J48" s="25">
        <f t="shared" si="226"/>
        <v>100</v>
      </c>
      <c r="K48" s="23">
        <f t="shared" si="226"/>
        <v>100</v>
      </c>
      <c r="M48" s="13" t="s">
        <v>31</v>
      </c>
      <c r="N48" s="42">
        <f t="shared" ref="N48:Q48" si="227">SUM(N33:N47)</f>
        <v>130</v>
      </c>
      <c r="O48" s="42">
        <f t="shared" si="227"/>
        <v>123</v>
      </c>
      <c r="P48" s="25">
        <f t="shared" si="227"/>
        <v>100</v>
      </c>
      <c r="Q48" s="23">
        <f t="shared" si="227"/>
        <v>100</v>
      </c>
      <c r="S48" s="13" t="s">
        <v>31</v>
      </c>
      <c r="T48" s="42">
        <f t="shared" ref="T48:W48" si="228">SUM(T33:T47)</f>
        <v>110</v>
      </c>
      <c r="U48" s="42">
        <f t="shared" si="228"/>
        <v>112</v>
      </c>
      <c r="V48" s="25">
        <f t="shared" si="228"/>
        <v>100</v>
      </c>
      <c r="W48" s="23">
        <f t="shared" si="228"/>
        <v>100</v>
      </c>
      <c r="Y48" s="13" t="s">
        <v>31</v>
      </c>
      <c r="Z48" s="42">
        <f t="shared" ref="Z48:AC48" si="229">SUM(Z33:Z47)</f>
        <v>117</v>
      </c>
      <c r="AA48" s="42">
        <f t="shared" si="229"/>
        <v>91</v>
      </c>
      <c r="AB48" s="25">
        <f t="shared" si="229"/>
        <v>100</v>
      </c>
      <c r="AC48" s="23">
        <f t="shared" si="229"/>
        <v>100</v>
      </c>
      <c r="AE48" s="13" t="s">
        <v>31</v>
      </c>
      <c r="AF48" s="42">
        <f t="shared" ref="AF48:AI48" si="230">SUM(AF33:AF47)</f>
        <v>32</v>
      </c>
      <c r="AG48" s="42">
        <f t="shared" si="230"/>
        <v>49</v>
      </c>
      <c r="AH48" s="25">
        <f t="shared" si="230"/>
        <v>100</v>
      </c>
      <c r="AI48" s="23">
        <f t="shared" si="230"/>
        <v>100</v>
      </c>
      <c r="AK48" s="13" t="s">
        <v>31</v>
      </c>
      <c r="AL48" s="42">
        <f t="shared" ref="AL48:AO48" si="231">SUM(AL33:AL47)</f>
        <v>27</v>
      </c>
      <c r="AM48" s="42">
        <f t="shared" si="231"/>
        <v>11</v>
      </c>
      <c r="AN48" s="25">
        <f t="shared" si="231"/>
        <v>100</v>
      </c>
      <c r="AO48" s="23">
        <f t="shared" si="231"/>
        <v>100</v>
      </c>
    </row>
    <row r="49" ht="15.75" customHeight="1">
      <c r="A49" s="13" t="s">
        <v>32</v>
      </c>
      <c r="B49" s="43">
        <f>SUM(B48:C48)</f>
        <v>27</v>
      </c>
      <c r="C49" s="29"/>
      <c r="D49" s="28"/>
      <c r="E49" s="6"/>
      <c r="G49" s="13" t="s">
        <v>32</v>
      </c>
      <c r="H49" s="43">
        <f>SUM(H48:I48)</f>
        <v>78</v>
      </c>
      <c r="I49" s="29"/>
      <c r="J49" s="28"/>
      <c r="K49" s="6"/>
      <c r="M49" s="13" t="s">
        <v>32</v>
      </c>
      <c r="N49" s="43">
        <f>SUM(N48:O48)</f>
        <v>253</v>
      </c>
      <c r="O49" s="29"/>
      <c r="P49" s="28"/>
      <c r="Q49" s="6"/>
      <c r="S49" s="13" t="s">
        <v>32</v>
      </c>
      <c r="T49" s="43">
        <f>SUM(T48:U48)</f>
        <v>222</v>
      </c>
      <c r="U49" s="29"/>
      <c r="V49" s="28"/>
      <c r="W49" s="6"/>
      <c r="Y49" s="13" t="s">
        <v>32</v>
      </c>
      <c r="Z49" s="43">
        <f>SUM(Z48:AA48)</f>
        <v>208</v>
      </c>
      <c r="AA49" s="29"/>
      <c r="AB49" s="28"/>
      <c r="AC49" s="6"/>
      <c r="AE49" s="13" t="s">
        <v>32</v>
      </c>
      <c r="AF49" s="43">
        <f>SUM(AF48:AG48)</f>
        <v>81</v>
      </c>
      <c r="AG49" s="29"/>
      <c r="AH49" s="28"/>
      <c r="AI49" s="6"/>
      <c r="AK49" s="13" t="s">
        <v>32</v>
      </c>
      <c r="AL49" s="43">
        <f>SUM(AL48:AM48)</f>
        <v>38</v>
      </c>
      <c r="AM49" s="29"/>
      <c r="AN49" s="28"/>
      <c r="AO49" s="6"/>
    </row>
    <row r="50" ht="15.75" customHeight="1">
      <c r="C50" s="32"/>
      <c r="D50" s="33" t="s">
        <v>14</v>
      </c>
      <c r="E50" s="34" t="s">
        <v>15</v>
      </c>
      <c r="I50" s="32"/>
      <c r="J50" s="33" t="s">
        <v>14</v>
      </c>
      <c r="K50" s="34" t="s">
        <v>15</v>
      </c>
      <c r="O50" s="32"/>
      <c r="P50" s="33" t="s">
        <v>14</v>
      </c>
      <c r="Q50" s="34" t="s">
        <v>15</v>
      </c>
      <c r="U50" s="32"/>
      <c r="V50" s="33" t="s">
        <v>14</v>
      </c>
      <c r="W50" s="34" t="s">
        <v>15</v>
      </c>
      <c r="AA50" s="32"/>
      <c r="AB50" s="33" t="s">
        <v>14</v>
      </c>
      <c r="AC50" s="34" t="s">
        <v>15</v>
      </c>
      <c r="AG50" s="32"/>
      <c r="AH50" s="33" t="s">
        <v>14</v>
      </c>
      <c r="AI50" s="34" t="s">
        <v>15</v>
      </c>
      <c r="AM50" s="32"/>
      <c r="AN50" s="33" t="s">
        <v>14</v>
      </c>
      <c r="AO50" s="34" t="s">
        <v>15</v>
      </c>
    </row>
    <row r="51" ht="15.75" customHeight="1">
      <c r="C51" s="35" t="s">
        <v>33</v>
      </c>
      <c r="D51" s="36">
        <f t="shared" ref="D51:E51" si="232">((SUM(D33:D46))/(D48))*100</f>
        <v>100</v>
      </c>
      <c r="E51" s="36">
        <f t="shared" si="232"/>
        <v>100</v>
      </c>
      <c r="I51" s="35" t="s">
        <v>33</v>
      </c>
      <c r="J51" s="36">
        <f t="shared" ref="J51:K51" si="233">((SUM(J33:J46))/(J48))*100</f>
        <v>100</v>
      </c>
      <c r="K51" s="36">
        <f t="shared" si="233"/>
        <v>100</v>
      </c>
      <c r="O51" s="35" t="s">
        <v>33</v>
      </c>
      <c r="P51" s="36">
        <f t="shared" ref="P51:Q51" si="234">((SUM(P33:P46))/(P48))*100</f>
        <v>100</v>
      </c>
      <c r="Q51" s="36">
        <f t="shared" si="234"/>
        <v>100</v>
      </c>
      <c r="U51" s="35" t="s">
        <v>33</v>
      </c>
      <c r="V51" s="36">
        <f t="shared" ref="V51:W51" si="235">((SUM(V33:V46))/(V48))*100</f>
        <v>100</v>
      </c>
      <c r="W51" s="36">
        <f t="shared" si="235"/>
        <v>100</v>
      </c>
      <c r="AA51" s="35" t="s">
        <v>33</v>
      </c>
      <c r="AB51" s="36">
        <f t="shared" ref="AB51:AC51" si="236">((SUM(AB33:AB46))/(AB48))*100</f>
        <v>100</v>
      </c>
      <c r="AC51" s="36">
        <f t="shared" si="236"/>
        <v>100</v>
      </c>
      <c r="AG51" s="35" t="s">
        <v>33</v>
      </c>
      <c r="AH51" s="36">
        <f t="shared" ref="AH51:AI51" si="237">((SUM(AH33:AH46))/(AH48))*100</f>
        <v>100</v>
      </c>
      <c r="AI51" s="36">
        <f t="shared" si="237"/>
        <v>100</v>
      </c>
      <c r="AM51" s="35" t="s">
        <v>33</v>
      </c>
      <c r="AN51" s="36">
        <f t="shared" ref="AN51:AO51" si="238">((SUM(AN33:AN46))/(AN48))*100</f>
        <v>100</v>
      </c>
      <c r="AO51" s="36">
        <f t="shared" si="238"/>
        <v>100</v>
      </c>
    </row>
    <row r="52" ht="15.75" customHeight="1"/>
    <row r="53" ht="15.7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</row>
    <row r="54" ht="15.75" customHeight="1"/>
    <row r="55" ht="18.75" customHeight="1">
      <c r="A55" s="2" t="s">
        <v>35</v>
      </c>
      <c r="C55" s="44"/>
    </row>
    <row r="56" ht="15.75" customHeight="1">
      <c r="A56" s="45"/>
      <c r="B56" s="4" t="s">
        <v>2</v>
      </c>
      <c r="G56" s="4" t="s">
        <v>3</v>
      </c>
      <c r="M56" s="4" t="s">
        <v>4</v>
      </c>
      <c r="S56" s="4" t="s">
        <v>5</v>
      </c>
      <c r="Y56" s="4" t="s">
        <v>6</v>
      </c>
    </row>
    <row r="57" ht="15.75" customHeight="1">
      <c r="A57" s="46"/>
      <c r="B57" s="5" t="s">
        <v>9</v>
      </c>
      <c r="C57" s="6"/>
      <c r="D57" s="5" t="s">
        <v>10</v>
      </c>
      <c r="E57" s="6"/>
      <c r="H57" s="5" t="s">
        <v>9</v>
      </c>
      <c r="I57" s="6"/>
      <c r="J57" s="5" t="s">
        <v>10</v>
      </c>
      <c r="K57" s="6"/>
      <c r="N57" s="5" t="s">
        <v>9</v>
      </c>
      <c r="O57" s="6"/>
      <c r="P57" s="5" t="s">
        <v>10</v>
      </c>
      <c r="Q57" s="6"/>
      <c r="T57" s="5" t="s">
        <v>9</v>
      </c>
      <c r="U57" s="6"/>
      <c r="V57" s="5" t="s">
        <v>10</v>
      </c>
      <c r="W57" s="6"/>
      <c r="Z57" s="5" t="s">
        <v>9</v>
      </c>
      <c r="AA57" s="6"/>
      <c r="AB57" s="5" t="s">
        <v>10</v>
      </c>
      <c r="AC57" s="6"/>
    </row>
    <row r="58" ht="15.75" customHeight="1">
      <c r="A58" s="8" t="s">
        <v>11</v>
      </c>
      <c r="B58" s="47" t="s">
        <v>12</v>
      </c>
      <c r="C58" s="15" t="s">
        <v>13</v>
      </c>
      <c r="D58" s="11" t="s">
        <v>14</v>
      </c>
      <c r="E58" s="40" t="s">
        <v>15</v>
      </c>
      <c r="G58" s="8" t="s">
        <v>11</v>
      </c>
      <c r="H58" s="18" t="s">
        <v>12</v>
      </c>
      <c r="I58" s="17" t="s">
        <v>13</v>
      </c>
      <c r="J58" s="11" t="s">
        <v>14</v>
      </c>
      <c r="K58" s="40" t="s">
        <v>15</v>
      </c>
      <c r="M58" s="8" t="s">
        <v>11</v>
      </c>
      <c r="N58" s="18" t="s">
        <v>12</v>
      </c>
      <c r="O58" s="17" t="s">
        <v>13</v>
      </c>
      <c r="P58" s="11" t="s">
        <v>14</v>
      </c>
      <c r="Q58" s="40" t="s">
        <v>15</v>
      </c>
      <c r="S58" s="8" t="s">
        <v>11</v>
      </c>
      <c r="T58" s="18" t="s">
        <v>12</v>
      </c>
      <c r="U58" s="17" t="s">
        <v>13</v>
      </c>
      <c r="V58" s="11" t="s">
        <v>14</v>
      </c>
      <c r="W58" s="40" t="s">
        <v>15</v>
      </c>
      <c r="Y58" s="8" t="s">
        <v>11</v>
      </c>
      <c r="Z58" s="18" t="s">
        <v>12</v>
      </c>
      <c r="AA58" s="17" t="s">
        <v>13</v>
      </c>
      <c r="AB58" s="11" t="s">
        <v>14</v>
      </c>
      <c r="AC58" s="40" t="s">
        <v>15</v>
      </c>
    </row>
    <row r="59" ht="15.75" customHeight="1">
      <c r="A59" s="19" t="s">
        <v>16</v>
      </c>
      <c r="B59" s="24">
        <v>0.0</v>
      </c>
      <c r="C59" s="24">
        <v>0.0</v>
      </c>
      <c r="D59" s="22">
        <f t="shared" ref="D59:E59" si="239">((B59)/(B74))*100</f>
        <v>0</v>
      </c>
      <c r="E59" s="23">
        <f t="shared" si="239"/>
        <v>0</v>
      </c>
      <c r="G59" s="13" t="s">
        <v>16</v>
      </c>
      <c r="H59" s="24">
        <v>0.0</v>
      </c>
      <c r="I59" s="24">
        <v>0.0</v>
      </c>
      <c r="J59" s="22">
        <f t="shared" ref="J59:K59" si="240">((H59)/(H74))*100</f>
        <v>0</v>
      </c>
      <c r="K59" s="23">
        <f t="shared" si="240"/>
        <v>0</v>
      </c>
      <c r="M59" s="13" t="s">
        <v>16</v>
      </c>
      <c r="N59" s="24">
        <v>0.0</v>
      </c>
      <c r="O59" s="24">
        <v>0.0</v>
      </c>
      <c r="P59" s="22">
        <f t="shared" ref="P59:Q59" si="241">((N59)/(N74))*100</f>
        <v>0</v>
      </c>
      <c r="Q59" s="23">
        <f t="shared" si="241"/>
        <v>0</v>
      </c>
      <c r="S59" s="13" t="s">
        <v>16</v>
      </c>
      <c r="T59" s="24">
        <v>0.0</v>
      </c>
      <c r="U59" s="24">
        <v>0.0</v>
      </c>
      <c r="V59" s="22">
        <f t="shared" ref="V59:W59" si="242">((T59)/(T74))*100</f>
        <v>0</v>
      </c>
      <c r="W59" s="23">
        <f t="shared" si="242"/>
        <v>0</v>
      </c>
      <c r="Y59" s="13" t="s">
        <v>16</v>
      </c>
      <c r="Z59" s="24">
        <v>0.0</v>
      </c>
      <c r="AA59" s="24">
        <v>0.0</v>
      </c>
      <c r="AB59" s="22">
        <f t="shared" ref="AB59:AC59" si="243">((Z59)/(Z74))*100</f>
        <v>0</v>
      </c>
      <c r="AC59" s="23">
        <f t="shared" si="243"/>
        <v>0</v>
      </c>
    </row>
    <row r="60" ht="15.75" customHeight="1">
      <c r="A60" s="13" t="s">
        <v>17</v>
      </c>
      <c r="B60" s="24">
        <v>0.0</v>
      </c>
      <c r="C60" s="24">
        <v>0.0</v>
      </c>
      <c r="D60" s="22">
        <f t="shared" ref="D60:E60" si="244">((B60)/(B74))*100</f>
        <v>0</v>
      </c>
      <c r="E60" s="23">
        <f t="shared" si="244"/>
        <v>0</v>
      </c>
      <c r="G60" s="13" t="s">
        <v>17</v>
      </c>
      <c r="H60" s="24">
        <v>0.0</v>
      </c>
      <c r="I60" s="24">
        <v>0.0</v>
      </c>
      <c r="J60" s="22">
        <f t="shared" ref="J60:K60" si="245">((H60)/(H74))*100</f>
        <v>0</v>
      </c>
      <c r="K60" s="23">
        <f t="shared" si="245"/>
        <v>0</v>
      </c>
      <c r="M60" s="13" t="s">
        <v>17</v>
      </c>
      <c r="N60" s="24">
        <v>0.0</v>
      </c>
      <c r="O60" s="24">
        <v>0.0</v>
      </c>
      <c r="P60" s="22">
        <f t="shared" ref="P60:Q60" si="246">((N60)/(N74))*100</f>
        <v>0</v>
      </c>
      <c r="Q60" s="23">
        <f t="shared" si="246"/>
        <v>0</v>
      </c>
      <c r="S60" s="13" t="s">
        <v>17</v>
      </c>
      <c r="T60" s="24">
        <v>0.0</v>
      </c>
      <c r="U60" s="24">
        <v>0.0</v>
      </c>
      <c r="V60" s="22">
        <f t="shared" ref="V60:W60" si="247">((T60)/(T74))*100</f>
        <v>0</v>
      </c>
      <c r="W60" s="23">
        <f t="shared" si="247"/>
        <v>0</v>
      </c>
      <c r="Y60" s="13" t="s">
        <v>17</v>
      </c>
      <c r="Z60" s="24">
        <v>0.0</v>
      </c>
      <c r="AA60" s="24">
        <v>0.0</v>
      </c>
      <c r="AB60" s="22">
        <f t="shared" ref="AB60:AC60" si="248">((Z60)/(Z74))*100</f>
        <v>0</v>
      </c>
      <c r="AC60" s="23">
        <f t="shared" si="248"/>
        <v>0</v>
      </c>
    </row>
    <row r="61" ht="15.75" customHeight="1">
      <c r="A61" s="13" t="s">
        <v>18</v>
      </c>
      <c r="B61" s="24">
        <v>0.0</v>
      </c>
      <c r="C61" s="24">
        <v>0.0</v>
      </c>
      <c r="D61" s="22">
        <f t="shared" ref="D61:E61" si="249">((B61)/(B74))*100</f>
        <v>0</v>
      </c>
      <c r="E61" s="23">
        <f t="shared" si="249"/>
        <v>0</v>
      </c>
      <c r="G61" s="13" t="s">
        <v>18</v>
      </c>
      <c r="H61" s="24">
        <v>0.0</v>
      </c>
      <c r="I61" s="24">
        <v>0.0</v>
      </c>
      <c r="J61" s="22">
        <f t="shared" ref="J61:K61" si="250">((H61)/(H74))*100</f>
        <v>0</v>
      </c>
      <c r="K61" s="23">
        <f t="shared" si="250"/>
        <v>0</v>
      </c>
      <c r="M61" s="13" t="s">
        <v>18</v>
      </c>
      <c r="N61" s="24">
        <v>0.0</v>
      </c>
      <c r="O61" s="24">
        <v>0.0</v>
      </c>
      <c r="P61" s="22">
        <f t="shared" ref="P61:Q61" si="251">((N61)/(N74))*100</f>
        <v>0</v>
      </c>
      <c r="Q61" s="23">
        <f t="shared" si="251"/>
        <v>0</v>
      </c>
      <c r="S61" s="13" t="s">
        <v>18</v>
      </c>
      <c r="T61" s="24">
        <v>0.0</v>
      </c>
      <c r="U61" s="24">
        <v>0.0</v>
      </c>
      <c r="V61" s="22">
        <f t="shared" ref="V61:W61" si="252">((T61)/(T74))*100</f>
        <v>0</v>
      </c>
      <c r="W61" s="23">
        <f t="shared" si="252"/>
        <v>0</v>
      </c>
      <c r="Y61" s="13" t="s">
        <v>18</v>
      </c>
      <c r="Z61" s="24">
        <v>0.0</v>
      </c>
      <c r="AA61" s="24">
        <v>0.0</v>
      </c>
      <c r="AB61" s="22">
        <f t="shared" ref="AB61:AC61" si="253">((Z61)/(Z74))*100</f>
        <v>0</v>
      </c>
      <c r="AC61" s="23">
        <f t="shared" si="253"/>
        <v>0</v>
      </c>
    </row>
    <row r="62" ht="15.75" customHeight="1">
      <c r="A62" s="13" t="s">
        <v>19</v>
      </c>
      <c r="B62" s="24">
        <v>0.0</v>
      </c>
      <c r="C62" s="24">
        <v>0.0</v>
      </c>
      <c r="D62" s="25">
        <f t="shared" ref="D62:E62" si="254">((B62)/(B74))*100</f>
        <v>0</v>
      </c>
      <c r="E62" s="23">
        <f t="shared" si="254"/>
        <v>0</v>
      </c>
      <c r="G62" s="13" t="s">
        <v>19</v>
      </c>
      <c r="H62" s="24">
        <v>0.0</v>
      </c>
      <c r="I62" s="24">
        <v>0.0</v>
      </c>
      <c r="J62" s="25">
        <f t="shared" ref="J62:K62" si="255">((H62)/(H74))*100</f>
        <v>0</v>
      </c>
      <c r="K62" s="23">
        <f t="shared" si="255"/>
        <v>0</v>
      </c>
      <c r="M62" s="13" t="s">
        <v>19</v>
      </c>
      <c r="N62" s="24">
        <v>0.0</v>
      </c>
      <c r="O62" s="24">
        <v>0.0</v>
      </c>
      <c r="P62" s="25">
        <f t="shared" ref="P62:Q62" si="256">((N62)/(N74))*100</f>
        <v>0</v>
      </c>
      <c r="Q62" s="23">
        <f t="shared" si="256"/>
        <v>0</v>
      </c>
      <c r="S62" s="13" t="s">
        <v>19</v>
      </c>
      <c r="T62" s="24">
        <v>0.0</v>
      </c>
      <c r="U62" s="24">
        <v>0.0</v>
      </c>
      <c r="V62" s="25">
        <f t="shared" ref="V62:W62" si="257">((T62)/(T74))*100</f>
        <v>0</v>
      </c>
      <c r="W62" s="23">
        <f t="shared" si="257"/>
        <v>0</v>
      </c>
      <c r="Y62" s="13" t="s">
        <v>19</v>
      </c>
      <c r="Z62" s="24">
        <v>0.0</v>
      </c>
      <c r="AA62" s="24">
        <v>0.0</v>
      </c>
      <c r="AB62" s="25">
        <f t="shared" ref="AB62:AC62" si="258">((Z62)/(Z74))*100</f>
        <v>0</v>
      </c>
      <c r="AC62" s="23">
        <f t="shared" si="258"/>
        <v>0</v>
      </c>
    </row>
    <row r="63" ht="15.75" customHeight="1">
      <c r="A63" s="13" t="s">
        <v>20</v>
      </c>
      <c r="B63" s="24">
        <v>0.0</v>
      </c>
      <c r="C63" s="24">
        <v>0.0</v>
      </c>
      <c r="D63" s="22">
        <f t="shared" ref="D63:E63" si="259">((B63)/(B74))*100</f>
        <v>0</v>
      </c>
      <c r="E63" s="23">
        <f t="shared" si="259"/>
        <v>0</v>
      </c>
      <c r="G63" s="13" t="s">
        <v>20</v>
      </c>
      <c r="H63" s="24">
        <v>0.0</v>
      </c>
      <c r="I63" s="24">
        <v>0.0</v>
      </c>
      <c r="J63" s="22">
        <f t="shared" ref="J63:K63" si="260">((H63)/(H74))*100</f>
        <v>0</v>
      </c>
      <c r="K63" s="23">
        <f t="shared" si="260"/>
        <v>0</v>
      </c>
      <c r="M63" s="13" t="s">
        <v>20</v>
      </c>
      <c r="N63" s="24">
        <v>0.0</v>
      </c>
      <c r="O63" s="24">
        <v>0.0</v>
      </c>
      <c r="P63" s="22">
        <f t="shared" ref="P63:Q63" si="261">((N63)/(N74))*100</f>
        <v>0</v>
      </c>
      <c r="Q63" s="23">
        <f t="shared" si="261"/>
        <v>0</v>
      </c>
      <c r="S63" s="13" t="s">
        <v>20</v>
      </c>
      <c r="T63" s="24">
        <v>0.0</v>
      </c>
      <c r="U63" s="24">
        <v>0.0</v>
      </c>
      <c r="V63" s="22">
        <f t="shared" ref="V63:W63" si="262">((T63)/(T74))*100</f>
        <v>0</v>
      </c>
      <c r="W63" s="23">
        <f t="shared" si="262"/>
        <v>0</v>
      </c>
      <c r="Y63" s="13" t="s">
        <v>20</v>
      </c>
      <c r="Z63" s="24">
        <v>0.0</v>
      </c>
      <c r="AA63" s="24">
        <v>0.0</v>
      </c>
      <c r="AB63" s="22">
        <f t="shared" ref="AB63:AC63" si="263">((Z63)/(Z74))*100</f>
        <v>0</v>
      </c>
      <c r="AC63" s="23">
        <f t="shared" si="263"/>
        <v>0</v>
      </c>
    </row>
    <row r="64" ht="15.75" customHeight="1">
      <c r="A64" s="13" t="s">
        <v>21</v>
      </c>
      <c r="B64" s="24">
        <v>0.0</v>
      </c>
      <c r="C64" s="24">
        <v>0.0</v>
      </c>
      <c r="D64" s="25">
        <f t="shared" ref="D64:E64" si="264">((B64)/(B74))*100</f>
        <v>0</v>
      </c>
      <c r="E64" s="23">
        <f t="shared" si="264"/>
        <v>0</v>
      </c>
      <c r="G64" s="13" t="s">
        <v>21</v>
      </c>
      <c r="H64" s="24">
        <v>0.0</v>
      </c>
      <c r="I64" s="24">
        <v>0.0</v>
      </c>
      <c r="J64" s="25">
        <f t="shared" ref="J64:K64" si="265">((H64)/(H74))*100</f>
        <v>0</v>
      </c>
      <c r="K64" s="23">
        <f t="shared" si="265"/>
        <v>0</v>
      </c>
      <c r="M64" s="13" t="s">
        <v>21</v>
      </c>
      <c r="N64" s="24">
        <v>0.0</v>
      </c>
      <c r="O64" s="24">
        <v>0.0</v>
      </c>
      <c r="P64" s="25">
        <f t="shared" ref="P64:Q64" si="266">((N64)/(N74))*100</f>
        <v>0</v>
      </c>
      <c r="Q64" s="23">
        <f t="shared" si="266"/>
        <v>0</v>
      </c>
      <c r="S64" s="13" t="s">
        <v>21</v>
      </c>
      <c r="T64" s="24">
        <v>0.0</v>
      </c>
      <c r="U64" s="24">
        <v>0.0</v>
      </c>
      <c r="V64" s="25">
        <f t="shared" ref="V64:W64" si="267">((T64)/(T74))*100</f>
        <v>0</v>
      </c>
      <c r="W64" s="23">
        <f t="shared" si="267"/>
        <v>0</v>
      </c>
      <c r="Y64" s="13" t="s">
        <v>21</v>
      </c>
      <c r="Z64" s="24">
        <v>0.0</v>
      </c>
      <c r="AA64" s="24">
        <v>0.0</v>
      </c>
      <c r="AB64" s="25">
        <f t="shared" ref="AB64:AC64" si="268">((Z64)/(Z74))*100</f>
        <v>0</v>
      </c>
      <c r="AC64" s="23">
        <f t="shared" si="268"/>
        <v>0</v>
      </c>
    </row>
    <row r="65" ht="15.75" customHeight="1">
      <c r="A65" s="13" t="s">
        <v>22</v>
      </c>
      <c r="B65" s="24">
        <v>0.0</v>
      </c>
      <c r="C65" s="24">
        <v>0.0</v>
      </c>
      <c r="D65" s="22">
        <f t="shared" ref="D65:E65" si="269">((B65)/(B74))*100</f>
        <v>0</v>
      </c>
      <c r="E65" s="23">
        <f t="shared" si="269"/>
        <v>0</v>
      </c>
      <c r="G65" s="13" t="s">
        <v>22</v>
      </c>
      <c r="H65" s="24">
        <v>0.0</v>
      </c>
      <c r="I65" s="24">
        <v>0.0</v>
      </c>
      <c r="J65" s="22">
        <f t="shared" ref="J65:K65" si="270">((H65)/(H74))*100</f>
        <v>0</v>
      </c>
      <c r="K65" s="23">
        <f t="shared" si="270"/>
        <v>0</v>
      </c>
      <c r="M65" s="13" t="s">
        <v>22</v>
      </c>
      <c r="N65" s="24">
        <v>0.0</v>
      </c>
      <c r="O65" s="24">
        <v>0.0</v>
      </c>
      <c r="P65" s="22">
        <f t="shared" ref="P65:Q65" si="271">((N65)/(N74))*100</f>
        <v>0</v>
      </c>
      <c r="Q65" s="23">
        <f t="shared" si="271"/>
        <v>0</v>
      </c>
      <c r="S65" s="13" t="s">
        <v>22</v>
      </c>
      <c r="T65" s="24">
        <v>0.0</v>
      </c>
      <c r="U65" s="24">
        <v>0.0</v>
      </c>
      <c r="V65" s="22">
        <f t="shared" ref="V65:W65" si="272">((T65)/(T74))*100</f>
        <v>0</v>
      </c>
      <c r="W65" s="23">
        <f t="shared" si="272"/>
        <v>0</v>
      </c>
      <c r="Y65" s="13" t="s">
        <v>22</v>
      </c>
      <c r="Z65" s="24">
        <v>0.0</v>
      </c>
      <c r="AA65" s="24">
        <v>0.0</v>
      </c>
      <c r="AB65" s="22">
        <f t="shared" ref="AB65:AC65" si="273">((Z65)/(Z74))*100</f>
        <v>0</v>
      </c>
      <c r="AC65" s="23">
        <f t="shared" si="273"/>
        <v>0</v>
      </c>
    </row>
    <row r="66" ht="15.75" customHeight="1">
      <c r="A66" s="13" t="s">
        <v>23</v>
      </c>
      <c r="B66" s="24">
        <v>0.0</v>
      </c>
      <c r="C66" s="24">
        <v>0.0</v>
      </c>
      <c r="D66" s="25">
        <f t="shared" ref="D66:E66" si="274">((B66)/(B74))*100</f>
        <v>0</v>
      </c>
      <c r="E66" s="23">
        <f t="shared" si="274"/>
        <v>0</v>
      </c>
      <c r="G66" s="13" t="s">
        <v>23</v>
      </c>
      <c r="H66" s="24">
        <v>0.0</v>
      </c>
      <c r="I66" s="24">
        <v>0.0</v>
      </c>
      <c r="J66" s="25">
        <f t="shared" ref="J66:K66" si="275">((H66)/(H74))*100</f>
        <v>0</v>
      </c>
      <c r="K66" s="23">
        <f t="shared" si="275"/>
        <v>0</v>
      </c>
      <c r="M66" s="13" t="s">
        <v>23</v>
      </c>
      <c r="N66" s="24">
        <v>0.0</v>
      </c>
      <c r="O66" s="24">
        <v>0.0</v>
      </c>
      <c r="P66" s="25">
        <f t="shared" ref="P66:Q66" si="276">((N66)/(N74))*100</f>
        <v>0</v>
      </c>
      <c r="Q66" s="23">
        <f t="shared" si="276"/>
        <v>0</v>
      </c>
      <c r="S66" s="13" t="s">
        <v>23</v>
      </c>
      <c r="T66" s="24">
        <v>0.0</v>
      </c>
      <c r="U66" s="24">
        <v>0.0</v>
      </c>
      <c r="V66" s="25">
        <f t="shared" ref="V66:W66" si="277">((T66)/(T74))*100</f>
        <v>0</v>
      </c>
      <c r="W66" s="23">
        <f t="shared" si="277"/>
        <v>0</v>
      </c>
      <c r="Y66" s="13" t="s">
        <v>23</v>
      </c>
      <c r="Z66" s="24">
        <v>0.0</v>
      </c>
      <c r="AA66" s="24">
        <v>0.0</v>
      </c>
      <c r="AB66" s="25">
        <f t="shared" ref="AB66:AC66" si="278">((Z66)/(Z74))*100</f>
        <v>0</v>
      </c>
      <c r="AC66" s="23">
        <f t="shared" si="278"/>
        <v>0</v>
      </c>
    </row>
    <row r="67" ht="15.75" customHeight="1">
      <c r="A67" s="13" t="s">
        <v>24</v>
      </c>
      <c r="B67" s="24">
        <v>0.0</v>
      </c>
      <c r="C67" s="24">
        <v>0.0</v>
      </c>
      <c r="D67" s="22">
        <f t="shared" ref="D67:E67" si="279">((B67)/(B74))*100</f>
        <v>0</v>
      </c>
      <c r="E67" s="23">
        <f t="shared" si="279"/>
        <v>0</v>
      </c>
      <c r="G67" s="13" t="s">
        <v>24</v>
      </c>
      <c r="H67" s="24">
        <v>0.0</v>
      </c>
      <c r="I67" s="24">
        <v>0.0</v>
      </c>
      <c r="J67" s="22">
        <f t="shared" ref="J67:K67" si="280">((H67)/(H74))*100</f>
        <v>0</v>
      </c>
      <c r="K67" s="23">
        <f t="shared" si="280"/>
        <v>0</v>
      </c>
      <c r="M67" s="13" t="s">
        <v>24</v>
      </c>
      <c r="N67" s="24">
        <v>0.0</v>
      </c>
      <c r="O67" s="24">
        <v>0.0</v>
      </c>
      <c r="P67" s="22">
        <f t="shared" ref="P67:Q67" si="281">((N67)/(N74))*100</f>
        <v>0</v>
      </c>
      <c r="Q67" s="23">
        <f t="shared" si="281"/>
        <v>0</v>
      </c>
      <c r="S67" s="13" t="s">
        <v>24</v>
      </c>
      <c r="T67" s="24">
        <v>0.0</v>
      </c>
      <c r="U67" s="24">
        <v>0.0</v>
      </c>
      <c r="V67" s="22">
        <f t="shared" ref="V67:W67" si="282">((T67)/(T74))*100</f>
        <v>0</v>
      </c>
      <c r="W67" s="23">
        <f t="shared" si="282"/>
        <v>0</v>
      </c>
      <c r="Y67" s="13" t="s">
        <v>24</v>
      </c>
      <c r="Z67" s="24">
        <v>0.0</v>
      </c>
      <c r="AA67" s="24">
        <v>0.0</v>
      </c>
      <c r="AB67" s="22">
        <f t="shared" ref="AB67:AC67" si="283">((Z67)/(Z74))*100</f>
        <v>0</v>
      </c>
      <c r="AC67" s="23">
        <f t="shared" si="283"/>
        <v>0</v>
      </c>
    </row>
    <row r="68" ht="15.75" customHeight="1">
      <c r="A68" s="13" t="s">
        <v>25</v>
      </c>
      <c r="B68" s="24">
        <v>0.0</v>
      </c>
      <c r="C68" s="24">
        <v>0.0</v>
      </c>
      <c r="D68" s="25">
        <f t="shared" ref="D68:E68" si="284">((B68)/(B74))*100</f>
        <v>0</v>
      </c>
      <c r="E68" s="23">
        <f t="shared" si="284"/>
        <v>0</v>
      </c>
      <c r="G68" s="13" t="s">
        <v>25</v>
      </c>
      <c r="H68" s="24">
        <v>0.0</v>
      </c>
      <c r="I68" s="24">
        <v>0.0</v>
      </c>
      <c r="J68" s="25">
        <f t="shared" ref="J68:K68" si="285">((H68)/(H74))*100</f>
        <v>0</v>
      </c>
      <c r="K68" s="23">
        <f t="shared" si="285"/>
        <v>0</v>
      </c>
      <c r="M68" s="13" t="s">
        <v>25</v>
      </c>
      <c r="N68" s="24">
        <v>0.0</v>
      </c>
      <c r="O68" s="24">
        <v>0.0</v>
      </c>
      <c r="P68" s="25">
        <f t="shared" ref="P68:Q68" si="286">((N68)/(N74))*100</f>
        <v>0</v>
      </c>
      <c r="Q68" s="23">
        <f t="shared" si="286"/>
        <v>0</v>
      </c>
      <c r="S68" s="13" t="s">
        <v>25</v>
      </c>
      <c r="T68" s="24">
        <v>0.0</v>
      </c>
      <c r="U68" s="24">
        <v>0.0</v>
      </c>
      <c r="V68" s="25">
        <f t="shared" ref="V68:W68" si="287">((T68)/(T74))*100</f>
        <v>0</v>
      </c>
      <c r="W68" s="23">
        <f t="shared" si="287"/>
        <v>0</v>
      </c>
      <c r="Y68" s="13" t="s">
        <v>25</v>
      </c>
      <c r="Z68" s="24">
        <v>0.0</v>
      </c>
      <c r="AA68" s="24">
        <v>0.0</v>
      </c>
      <c r="AB68" s="25">
        <f t="shared" ref="AB68:AC68" si="288">((Z68)/(Z74))*100</f>
        <v>0</v>
      </c>
      <c r="AC68" s="23">
        <f t="shared" si="288"/>
        <v>0</v>
      </c>
    </row>
    <row r="69" ht="15.75" customHeight="1">
      <c r="A69" s="13" t="s">
        <v>26</v>
      </c>
      <c r="B69" s="24">
        <v>0.0</v>
      </c>
      <c r="C69" s="24">
        <v>0.0</v>
      </c>
      <c r="D69" s="22">
        <f t="shared" ref="D69:E69" si="289">((B69)/(B74))*100</f>
        <v>0</v>
      </c>
      <c r="E69" s="23">
        <f t="shared" si="289"/>
        <v>0</v>
      </c>
      <c r="G69" s="13" t="s">
        <v>26</v>
      </c>
      <c r="H69" s="24">
        <v>0.0</v>
      </c>
      <c r="I69" s="24">
        <v>0.0</v>
      </c>
      <c r="J69" s="22">
        <f t="shared" ref="J69:K69" si="290">((H69)/(H74))*100</f>
        <v>0</v>
      </c>
      <c r="K69" s="23">
        <f t="shared" si="290"/>
        <v>0</v>
      </c>
      <c r="M69" s="13" t="s">
        <v>26</v>
      </c>
      <c r="N69" s="24">
        <v>0.0</v>
      </c>
      <c r="O69" s="24">
        <v>0.0</v>
      </c>
      <c r="P69" s="22">
        <f t="shared" ref="P69:Q69" si="291">((N69)/(N74))*100</f>
        <v>0</v>
      </c>
      <c r="Q69" s="23">
        <f t="shared" si="291"/>
        <v>0</v>
      </c>
      <c r="S69" s="13" t="s">
        <v>26</v>
      </c>
      <c r="T69" s="24">
        <v>0.0</v>
      </c>
      <c r="U69" s="24">
        <v>0.0</v>
      </c>
      <c r="V69" s="22">
        <f t="shared" ref="V69:W69" si="292">((T69)/(T74))*100</f>
        <v>0</v>
      </c>
      <c r="W69" s="23">
        <f t="shared" si="292"/>
        <v>0</v>
      </c>
      <c r="Y69" s="13" t="s">
        <v>26</v>
      </c>
      <c r="Z69" s="24">
        <v>0.0</v>
      </c>
      <c r="AA69" s="24">
        <v>0.0</v>
      </c>
      <c r="AB69" s="22">
        <f t="shared" ref="AB69:AC69" si="293">((Z69)/(Z74))*100</f>
        <v>0</v>
      </c>
      <c r="AC69" s="23">
        <f t="shared" si="293"/>
        <v>0</v>
      </c>
    </row>
    <row r="70" ht="15.75" customHeight="1">
      <c r="A70" s="13" t="s">
        <v>27</v>
      </c>
      <c r="B70" s="24">
        <v>0.0</v>
      </c>
      <c r="C70" s="24">
        <v>0.0</v>
      </c>
      <c r="D70" s="22">
        <f t="shared" ref="D70:E70" si="294">((B70)/(B74))*100</f>
        <v>0</v>
      </c>
      <c r="E70" s="23">
        <f t="shared" si="294"/>
        <v>0</v>
      </c>
      <c r="G70" s="13" t="s">
        <v>27</v>
      </c>
      <c r="H70" s="24">
        <v>0.0</v>
      </c>
      <c r="I70" s="24">
        <v>0.0</v>
      </c>
      <c r="J70" s="22">
        <f t="shared" ref="J70:K70" si="295">((H70)/(H74))*100</f>
        <v>0</v>
      </c>
      <c r="K70" s="23">
        <f t="shared" si="295"/>
        <v>0</v>
      </c>
      <c r="M70" s="13" t="s">
        <v>27</v>
      </c>
      <c r="N70" s="24">
        <v>0.0</v>
      </c>
      <c r="O70" s="24">
        <v>0.0</v>
      </c>
      <c r="P70" s="22">
        <f t="shared" ref="P70:Q70" si="296">((N70)/(N74))*100</f>
        <v>0</v>
      </c>
      <c r="Q70" s="23">
        <f t="shared" si="296"/>
        <v>0</v>
      </c>
      <c r="S70" s="13" t="s">
        <v>27</v>
      </c>
      <c r="T70" s="24">
        <v>0.0</v>
      </c>
      <c r="U70" s="24">
        <v>0.0</v>
      </c>
      <c r="V70" s="22">
        <f t="shared" ref="V70:W70" si="297">((T70)/(T74))*100</f>
        <v>0</v>
      </c>
      <c r="W70" s="23">
        <f t="shared" si="297"/>
        <v>0</v>
      </c>
      <c r="Y70" s="13" t="s">
        <v>27</v>
      </c>
      <c r="Z70" s="24">
        <v>0.0</v>
      </c>
      <c r="AA70" s="24">
        <v>0.0</v>
      </c>
      <c r="AB70" s="22">
        <f t="shared" ref="AB70:AC70" si="298">((Z70)/(Z74))*100</f>
        <v>0</v>
      </c>
      <c r="AC70" s="23">
        <f t="shared" si="298"/>
        <v>0</v>
      </c>
    </row>
    <row r="71" ht="15.75" customHeight="1">
      <c r="A71" s="13" t="s">
        <v>28</v>
      </c>
      <c r="B71" s="24">
        <v>0.0</v>
      </c>
      <c r="C71" s="24">
        <v>0.0</v>
      </c>
      <c r="D71" s="22">
        <f t="shared" ref="D71:E71" si="299">((B71)/(B74))*100</f>
        <v>0</v>
      </c>
      <c r="E71" s="23">
        <f t="shared" si="299"/>
        <v>0</v>
      </c>
      <c r="G71" s="13" t="s">
        <v>28</v>
      </c>
      <c r="H71" s="24">
        <v>0.0</v>
      </c>
      <c r="I71" s="24">
        <v>0.0</v>
      </c>
      <c r="J71" s="22">
        <f t="shared" ref="J71:K71" si="300">((H71)/(H74))*100</f>
        <v>0</v>
      </c>
      <c r="K71" s="23">
        <f t="shared" si="300"/>
        <v>0</v>
      </c>
      <c r="M71" s="13" t="s">
        <v>28</v>
      </c>
      <c r="N71" s="24">
        <v>0.0</v>
      </c>
      <c r="O71" s="24">
        <v>0.0</v>
      </c>
      <c r="P71" s="22">
        <f t="shared" ref="P71:Q71" si="301">((N71)/(N74))*100</f>
        <v>0</v>
      </c>
      <c r="Q71" s="23">
        <f t="shared" si="301"/>
        <v>0</v>
      </c>
      <c r="S71" s="13" t="s">
        <v>28</v>
      </c>
      <c r="T71" s="24">
        <v>0.0</v>
      </c>
      <c r="U71" s="24">
        <v>0.0</v>
      </c>
      <c r="V71" s="22">
        <f t="shared" ref="V71:W71" si="302">((T71)/(T74))*100</f>
        <v>0</v>
      </c>
      <c r="W71" s="23">
        <f t="shared" si="302"/>
        <v>0</v>
      </c>
      <c r="Y71" s="13" t="s">
        <v>28</v>
      </c>
      <c r="Z71" s="24">
        <v>0.0</v>
      </c>
      <c r="AA71" s="24">
        <v>0.0</v>
      </c>
      <c r="AB71" s="22">
        <f t="shared" ref="AB71:AC71" si="303">((Z71)/(Z74))*100</f>
        <v>0</v>
      </c>
      <c r="AC71" s="23">
        <f t="shared" si="303"/>
        <v>0</v>
      </c>
    </row>
    <row r="72" ht="15.75" customHeight="1">
      <c r="A72" s="13" t="s">
        <v>29</v>
      </c>
      <c r="B72" s="24">
        <v>0.0</v>
      </c>
      <c r="C72" s="24">
        <v>0.0</v>
      </c>
      <c r="D72" s="25">
        <f t="shared" ref="D72:E72" si="304">((B72)/(B74))*100</f>
        <v>0</v>
      </c>
      <c r="E72" s="23">
        <f t="shared" si="304"/>
        <v>0</v>
      </c>
      <c r="G72" s="13" t="s">
        <v>29</v>
      </c>
      <c r="H72" s="24">
        <v>0.0</v>
      </c>
      <c r="I72" s="24">
        <v>0.0</v>
      </c>
      <c r="J72" s="25">
        <f t="shared" ref="J72:K72" si="305">((H72)/(H74))*100</f>
        <v>0</v>
      </c>
      <c r="K72" s="23">
        <f t="shared" si="305"/>
        <v>0</v>
      </c>
      <c r="M72" s="13" t="s">
        <v>29</v>
      </c>
      <c r="N72" s="24">
        <v>0.0</v>
      </c>
      <c r="O72" s="24">
        <v>0.0</v>
      </c>
      <c r="P72" s="25">
        <f t="shared" ref="P72:Q72" si="306">((N72)/(N74))*100</f>
        <v>0</v>
      </c>
      <c r="Q72" s="23">
        <f t="shared" si="306"/>
        <v>0</v>
      </c>
      <c r="S72" s="13" t="s">
        <v>29</v>
      </c>
      <c r="T72" s="24">
        <v>0.0</v>
      </c>
      <c r="U72" s="24">
        <v>0.0</v>
      </c>
      <c r="V72" s="25">
        <f t="shared" ref="V72:W72" si="307">((T72)/(T74))*100</f>
        <v>0</v>
      </c>
      <c r="W72" s="23">
        <f t="shared" si="307"/>
        <v>0</v>
      </c>
      <c r="Y72" s="13" t="s">
        <v>29</v>
      </c>
      <c r="Z72" s="24">
        <v>0.0</v>
      </c>
      <c r="AA72" s="24">
        <v>0.0</v>
      </c>
      <c r="AB72" s="25">
        <f t="shared" ref="AB72:AC72" si="308">((Z72)/(Z74))*100</f>
        <v>0</v>
      </c>
      <c r="AC72" s="23">
        <f t="shared" si="308"/>
        <v>0</v>
      </c>
    </row>
    <row r="73" ht="15.75" customHeight="1">
      <c r="A73" s="8" t="s">
        <v>30</v>
      </c>
      <c r="B73" s="48">
        <v>95.0</v>
      </c>
      <c r="C73" s="48">
        <v>102.0</v>
      </c>
      <c r="D73" s="22">
        <f t="shared" ref="D73:E73" si="309">((B73)/(B74))*100</f>
        <v>100</v>
      </c>
      <c r="E73" s="23">
        <f t="shared" si="309"/>
        <v>100</v>
      </c>
      <c r="G73" s="13" t="s">
        <v>30</v>
      </c>
      <c r="H73" s="24">
        <v>30.0</v>
      </c>
      <c r="I73" s="24">
        <v>31.0</v>
      </c>
      <c r="J73" s="22">
        <f t="shared" ref="J73:K73" si="310">((H73)/(H74))*100</f>
        <v>100</v>
      </c>
      <c r="K73" s="23">
        <f t="shared" si="310"/>
        <v>100</v>
      </c>
      <c r="M73" s="13" t="s">
        <v>30</v>
      </c>
      <c r="N73" s="24">
        <v>41.0</v>
      </c>
      <c r="O73" s="24">
        <v>48.0</v>
      </c>
      <c r="P73" s="22">
        <f t="shared" ref="P73:Q73" si="311">((N73)/(N74))*100</f>
        <v>100</v>
      </c>
      <c r="Q73" s="23">
        <f t="shared" si="311"/>
        <v>100</v>
      </c>
      <c r="S73" s="13" t="s">
        <v>30</v>
      </c>
      <c r="T73" s="24">
        <v>44.0</v>
      </c>
      <c r="U73" s="24">
        <v>43.0</v>
      </c>
      <c r="V73" s="22">
        <f t="shared" ref="V73:W73" si="312">((T73)/(T74))*100</f>
        <v>100</v>
      </c>
      <c r="W73" s="23">
        <f t="shared" si="312"/>
        <v>100</v>
      </c>
      <c r="Y73" s="13" t="s">
        <v>30</v>
      </c>
      <c r="Z73" s="24">
        <v>31.0</v>
      </c>
      <c r="AA73" s="24">
        <v>40.0</v>
      </c>
      <c r="AB73" s="22">
        <f t="shared" ref="AB73:AC73" si="313">((Z73)/(Z74))*100</f>
        <v>100</v>
      </c>
      <c r="AC73" s="23">
        <f t="shared" si="313"/>
        <v>100</v>
      </c>
    </row>
    <row r="74" ht="15.75" customHeight="1">
      <c r="A74" s="13" t="s">
        <v>31</v>
      </c>
      <c r="B74" s="42">
        <f t="shared" ref="B74:E74" si="314">SUM(B59:B73)</f>
        <v>95</v>
      </c>
      <c r="C74" s="42">
        <f t="shared" si="314"/>
        <v>102</v>
      </c>
      <c r="D74" s="25">
        <f t="shared" si="314"/>
        <v>100</v>
      </c>
      <c r="E74" s="23">
        <f t="shared" si="314"/>
        <v>100</v>
      </c>
      <c r="G74" s="13" t="s">
        <v>31</v>
      </c>
      <c r="H74" s="42">
        <f t="shared" ref="H74:K74" si="315">SUM(H59:H73)</f>
        <v>30</v>
      </c>
      <c r="I74" s="42">
        <f t="shared" si="315"/>
        <v>31</v>
      </c>
      <c r="J74" s="25">
        <f t="shared" si="315"/>
        <v>100</v>
      </c>
      <c r="K74" s="23">
        <f t="shared" si="315"/>
        <v>100</v>
      </c>
      <c r="M74" s="13" t="s">
        <v>31</v>
      </c>
      <c r="N74" s="42">
        <f t="shared" ref="N74:Q74" si="316">SUM(N59:N73)</f>
        <v>41</v>
      </c>
      <c r="O74" s="42">
        <f t="shared" si="316"/>
        <v>48</v>
      </c>
      <c r="P74" s="25">
        <f t="shared" si="316"/>
        <v>100</v>
      </c>
      <c r="Q74" s="23">
        <f t="shared" si="316"/>
        <v>100</v>
      </c>
      <c r="S74" s="13" t="s">
        <v>31</v>
      </c>
      <c r="T74" s="42">
        <f t="shared" ref="T74:W74" si="317">SUM(T59:T73)</f>
        <v>44</v>
      </c>
      <c r="U74" s="42">
        <f t="shared" si="317"/>
        <v>43</v>
      </c>
      <c r="V74" s="25">
        <f t="shared" si="317"/>
        <v>100</v>
      </c>
      <c r="W74" s="23">
        <f t="shared" si="317"/>
        <v>100</v>
      </c>
      <c r="Y74" s="13" t="s">
        <v>31</v>
      </c>
      <c r="Z74" s="42">
        <f t="shared" ref="Z74:AC74" si="318">SUM(Z59:Z73)</f>
        <v>31</v>
      </c>
      <c r="AA74" s="42">
        <f t="shared" si="318"/>
        <v>40</v>
      </c>
      <c r="AB74" s="25">
        <f t="shared" si="318"/>
        <v>100</v>
      </c>
      <c r="AC74" s="23">
        <f t="shared" si="318"/>
        <v>100</v>
      </c>
    </row>
    <row r="75" ht="15.75" customHeight="1">
      <c r="A75" s="13" t="s">
        <v>32</v>
      </c>
      <c r="B75" s="43">
        <f>SUM(B74:C74)</f>
        <v>197</v>
      </c>
      <c r="C75" s="29"/>
      <c r="D75" s="28"/>
      <c r="E75" s="6"/>
      <c r="G75" s="13" t="s">
        <v>32</v>
      </c>
      <c r="H75" s="43">
        <f>SUM(H74:I74)</f>
        <v>61</v>
      </c>
      <c r="I75" s="29"/>
      <c r="J75" s="28"/>
      <c r="K75" s="6"/>
      <c r="M75" s="13" t="s">
        <v>32</v>
      </c>
      <c r="N75" s="43">
        <f>SUM(N74:O74)</f>
        <v>89</v>
      </c>
      <c r="O75" s="29"/>
      <c r="P75" s="28"/>
      <c r="Q75" s="6"/>
      <c r="S75" s="13" t="s">
        <v>32</v>
      </c>
      <c r="T75" s="43">
        <f>SUM(T74:U74)</f>
        <v>87</v>
      </c>
      <c r="U75" s="29"/>
      <c r="V75" s="28"/>
      <c r="W75" s="6"/>
      <c r="Y75" s="13" t="s">
        <v>32</v>
      </c>
      <c r="Z75" s="43">
        <f>SUM(Z74:AA74)</f>
        <v>71</v>
      </c>
      <c r="AA75" s="29"/>
      <c r="AB75" s="28"/>
      <c r="AC75" s="6"/>
    </row>
    <row r="76" ht="15.75" customHeight="1">
      <c r="C76" s="32"/>
      <c r="D76" s="33" t="s">
        <v>14</v>
      </c>
      <c r="E76" s="34" t="s">
        <v>15</v>
      </c>
      <c r="I76" s="32"/>
      <c r="J76" s="33" t="s">
        <v>14</v>
      </c>
      <c r="K76" s="34" t="s">
        <v>15</v>
      </c>
      <c r="O76" s="32"/>
      <c r="P76" s="33" t="s">
        <v>14</v>
      </c>
      <c r="Q76" s="34" t="s">
        <v>15</v>
      </c>
      <c r="U76" s="32"/>
      <c r="V76" s="33" t="s">
        <v>14</v>
      </c>
      <c r="W76" s="34" t="s">
        <v>15</v>
      </c>
      <c r="AA76" s="32"/>
      <c r="AB76" s="33" t="s">
        <v>14</v>
      </c>
      <c r="AC76" s="34" t="s">
        <v>15</v>
      </c>
    </row>
    <row r="77" ht="15.75" customHeight="1">
      <c r="C77" s="35" t="s">
        <v>33</v>
      </c>
      <c r="D77" s="36">
        <f t="shared" ref="D77:E77" si="319">((SUM(D59:D72))/(D74))*100</f>
        <v>0</v>
      </c>
      <c r="E77" s="36">
        <f t="shared" si="319"/>
        <v>0</v>
      </c>
      <c r="I77" s="35" t="s">
        <v>33</v>
      </c>
      <c r="J77" s="36">
        <f t="shared" ref="J77:K77" si="320">((SUM(J59:J72))/(J74))*100</f>
        <v>0</v>
      </c>
      <c r="K77" s="36">
        <f t="shared" si="320"/>
        <v>0</v>
      </c>
      <c r="O77" s="35" t="s">
        <v>33</v>
      </c>
      <c r="P77" s="36">
        <f t="shared" ref="P77:Q77" si="321">((SUM(P59:P72))/(P74))*100</f>
        <v>0</v>
      </c>
      <c r="Q77" s="36">
        <f t="shared" si="321"/>
        <v>0</v>
      </c>
      <c r="U77" s="35" t="s">
        <v>33</v>
      </c>
      <c r="V77" s="36">
        <f t="shared" ref="V77:W77" si="322">((SUM(V59:V72))/(V74))*100</f>
        <v>0</v>
      </c>
      <c r="W77" s="36">
        <f t="shared" si="322"/>
        <v>0</v>
      </c>
      <c r="AA77" s="35" t="s">
        <v>33</v>
      </c>
      <c r="AB77" s="36">
        <f t="shared" ref="AB77:AC77" si="323">((SUM(AB59:AB72))/(AB74))*100</f>
        <v>0</v>
      </c>
      <c r="AC77" s="36">
        <f t="shared" si="323"/>
        <v>0</v>
      </c>
    </row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9">
    <mergeCell ref="V49:W49"/>
    <mergeCell ref="Z49:AA49"/>
    <mergeCell ref="AB49:AC49"/>
    <mergeCell ref="AF49:AG49"/>
    <mergeCell ref="AH49:AI49"/>
    <mergeCell ref="AL49:AM49"/>
    <mergeCell ref="AN49:AO49"/>
    <mergeCell ref="B49:C49"/>
    <mergeCell ref="D49:E49"/>
    <mergeCell ref="H49:I49"/>
    <mergeCell ref="J49:K49"/>
    <mergeCell ref="N49:O49"/>
    <mergeCell ref="P49:Q49"/>
    <mergeCell ref="T49:U49"/>
    <mergeCell ref="T57:U57"/>
    <mergeCell ref="V57:W57"/>
    <mergeCell ref="Z57:AA57"/>
    <mergeCell ref="AB57:AC57"/>
    <mergeCell ref="A55:B55"/>
    <mergeCell ref="B57:C57"/>
    <mergeCell ref="D57:E57"/>
    <mergeCell ref="H57:I57"/>
    <mergeCell ref="J57:K57"/>
    <mergeCell ref="N57:O57"/>
    <mergeCell ref="P57:Q57"/>
    <mergeCell ref="T5:U5"/>
    <mergeCell ref="V5:W5"/>
    <mergeCell ref="Z5:AA5"/>
    <mergeCell ref="AB5:AC5"/>
    <mergeCell ref="AF5:AG5"/>
    <mergeCell ref="AH5:AI5"/>
    <mergeCell ref="AL5:AM5"/>
    <mergeCell ref="AN5:AO5"/>
    <mergeCell ref="A3:B3"/>
    <mergeCell ref="B5:C5"/>
    <mergeCell ref="D5:E5"/>
    <mergeCell ref="H5:I5"/>
    <mergeCell ref="J5:K5"/>
    <mergeCell ref="N5:O5"/>
    <mergeCell ref="P5:Q5"/>
    <mergeCell ref="V23:W23"/>
    <mergeCell ref="Z23:AA23"/>
    <mergeCell ref="AB23:AC23"/>
    <mergeCell ref="AF23:AG23"/>
    <mergeCell ref="AH23:AI23"/>
    <mergeCell ref="AL23:AM23"/>
    <mergeCell ref="AN23:AO23"/>
    <mergeCell ref="B23:C23"/>
    <mergeCell ref="D23:E23"/>
    <mergeCell ref="H23:I23"/>
    <mergeCell ref="J23:K23"/>
    <mergeCell ref="N23:O23"/>
    <mergeCell ref="P23:Q23"/>
    <mergeCell ref="T23:U23"/>
    <mergeCell ref="T31:U31"/>
    <mergeCell ref="V31:W31"/>
    <mergeCell ref="Z31:AA31"/>
    <mergeCell ref="AB31:AC31"/>
    <mergeCell ref="AF31:AG31"/>
    <mergeCell ref="AH31:AI31"/>
    <mergeCell ref="AL31:AM31"/>
    <mergeCell ref="AN31:AO31"/>
    <mergeCell ref="A29:C29"/>
    <mergeCell ref="B31:C31"/>
    <mergeCell ref="D31:E31"/>
    <mergeCell ref="H31:I31"/>
    <mergeCell ref="J31:K31"/>
    <mergeCell ref="N31:O31"/>
    <mergeCell ref="P31:Q31"/>
    <mergeCell ref="V75:W75"/>
    <mergeCell ref="Z75:AA75"/>
    <mergeCell ref="AB75:AC75"/>
    <mergeCell ref="B75:C75"/>
    <mergeCell ref="D75:E75"/>
    <mergeCell ref="H75:I75"/>
    <mergeCell ref="J75:K75"/>
    <mergeCell ref="N75:O75"/>
    <mergeCell ref="P75:Q75"/>
    <mergeCell ref="T75:U75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O1" s="49"/>
      <c r="P1" s="49"/>
      <c r="Q1" s="49"/>
      <c r="R1" s="49"/>
      <c r="S1" s="49"/>
      <c r="T1" s="49"/>
    </row>
    <row r="2">
      <c r="A2" s="1" t="s">
        <v>36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O2" s="49"/>
      <c r="P2" s="49"/>
      <c r="Q2" s="49"/>
      <c r="R2" s="49"/>
      <c r="S2" s="49"/>
      <c r="T2" s="49"/>
    </row>
    <row r="3">
      <c r="G3" s="49"/>
      <c r="H3" s="49"/>
      <c r="I3" s="49"/>
      <c r="J3" s="49"/>
      <c r="K3" s="49"/>
      <c r="L3" s="49"/>
      <c r="M3" s="49"/>
      <c r="O3" s="49"/>
      <c r="P3" s="49"/>
      <c r="Q3" s="49"/>
      <c r="R3" s="49"/>
      <c r="S3" s="49"/>
      <c r="T3" s="49"/>
    </row>
    <row r="4">
      <c r="G4" s="49"/>
    </row>
    <row r="5">
      <c r="A5" s="1" t="s">
        <v>37</v>
      </c>
      <c r="B5" s="49"/>
      <c r="C5" s="49"/>
      <c r="D5" s="49"/>
      <c r="E5" s="49"/>
      <c r="F5" s="49"/>
      <c r="G5" s="49"/>
      <c r="AB5" s="50"/>
    </row>
    <row r="6">
      <c r="A6" s="51" t="s">
        <v>38</v>
      </c>
      <c r="G6" s="49"/>
      <c r="H6" s="51" t="s">
        <v>38</v>
      </c>
      <c r="AB6" s="52"/>
    </row>
    <row r="7">
      <c r="A7" s="49"/>
      <c r="B7" s="5" t="s">
        <v>9</v>
      </c>
      <c r="C7" s="29"/>
      <c r="D7" s="29"/>
      <c r="E7" s="6"/>
      <c r="F7" s="49"/>
      <c r="G7" s="49"/>
      <c r="H7" s="49"/>
      <c r="I7" s="53" t="s">
        <v>39</v>
      </c>
      <c r="J7" s="29"/>
      <c r="K7" s="29"/>
      <c r="L7" s="6"/>
      <c r="M7" s="49"/>
      <c r="AB7" s="52"/>
    </row>
    <row r="8">
      <c r="A8" s="54" t="s">
        <v>40</v>
      </c>
      <c r="B8" s="55" t="s">
        <v>41</v>
      </c>
      <c r="C8" s="55" t="s">
        <v>42</v>
      </c>
      <c r="D8" s="56" t="s">
        <v>43</v>
      </c>
      <c r="E8" s="56" t="s">
        <v>44</v>
      </c>
      <c r="F8" s="57" t="s">
        <v>32</v>
      </c>
      <c r="G8" s="49"/>
      <c r="H8" s="54" t="s">
        <v>40</v>
      </c>
      <c r="I8" s="55" t="s">
        <v>41</v>
      </c>
      <c r="J8" s="55" t="s">
        <v>42</v>
      </c>
      <c r="K8" s="56" t="s">
        <v>43</v>
      </c>
      <c r="L8" s="56" t="s">
        <v>44</v>
      </c>
      <c r="M8" s="57" t="s">
        <v>32</v>
      </c>
      <c r="AB8" s="58"/>
    </row>
    <row r="9">
      <c r="A9" s="59"/>
      <c r="B9" s="60" t="s">
        <v>45</v>
      </c>
      <c r="C9" s="60" t="s">
        <v>46</v>
      </c>
      <c r="D9" s="61" t="s">
        <v>45</v>
      </c>
      <c r="E9" s="61" t="s">
        <v>46</v>
      </c>
      <c r="F9" s="62"/>
      <c r="G9" s="49"/>
      <c r="H9" s="59"/>
      <c r="I9" s="60" t="s">
        <v>45</v>
      </c>
      <c r="J9" s="60" t="s">
        <v>46</v>
      </c>
      <c r="K9" s="61" t="s">
        <v>45</v>
      </c>
      <c r="L9" s="61" t="s">
        <v>46</v>
      </c>
      <c r="M9" s="62"/>
      <c r="AB9" s="58"/>
    </row>
    <row r="10">
      <c r="A10" s="54">
        <v>1.0</v>
      </c>
      <c r="B10" s="63">
        <f>8+2</f>
        <v>10</v>
      </c>
      <c r="C10" s="63">
        <f>3+3</f>
        <v>6</v>
      </c>
      <c r="D10" s="63">
        <f>13+2+1+1</f>
        <v>17</v>
      </c>
      <c r="E10" s="63">
        <f>7+1</f>
        <v>8</v>
      </c>
      <c r="F10" s="54">
        <f t="shared" ref="F10:F19" si="2">SUM(B10:E10)</f>
        <v>41</v>
      </c>
      <c r="G10" s="49"/>
      <c r="H10" s="54">
        <v>1.0</v>
      </c>
      <c r="I10" s="64">
        <f t="shared" ref="I10:I19" si="3">((B10)/(F10))*100</f>
        <v>24.3902439</v>
      </c>
      <c r="J10" s="64">
        <f t="shared" ref="J10:J19" si="4">((C10)/(F10))*100</f>
        <v>14.63414634</v>
      </c>
      <c r="K10" s="64">
        <f t="shared" ref="K10:K19" si="5">((D10)/(F10))*100</f>
        <v>41.46341463</v>
      </c>
      <c r="L10" s="64">
        <f t="shared" ref="L10:L19" si="6">((E10)/(F10))*100</f>
        <v>19.51219512</v>
      </c>
      <c r="M10" s="65">
        <f t="shared" ref="M10:M19" si="7">SUM(I10:L10)</f>
        <v>100</v>
      </c>
      <c r="AB10" s="58"/>
    </row>
    <row r="11">
      <c r="A11" s="54">
        <v>2.0</v>
      </c>
      <c r="B11" s="54">
        <f t="shared" ref="B11:C11" si="1">3+2</f>
        <v>5</v>
      </c>
      <c r="C11" s="54">
        <f t="shared" si="1"/>
        <v>5</v>
      </c>
      <c r="D11" s="54">
        <f>2+2</f>
        <v>4</v>
      </c>
      <c r="E11" s="54">
        <f>1</f>
        <v>1</v>
      </c>
      <c r="F11" s="54">
        <f t="shared" si="2"/>
        <v>15</v>
      </c>
      <c r="G11" s="49"/>
      <c r="H11" s="54">
        <v>2.0</v>
      </c>
      <c r="I11" s="64">
        <f t="shared" si="3"/>
        <v>33.33333333</v>
      </c>
      <c r="J11" s="64">
        <f t="shared" si="4"/>
        <v>33.33333333</v>
      </c>
      <c r="K11" s="64">
        <f t="shared" si="5"/>
        <v>26.66666667</v>
      </c>
      <c r="L11" s="64">
        <f t="shared" si="6"/>
        <v>6.666666667</v>
      </c>
      <c r="M11" s="65">
        <f t="shared" si="7"/>
        <v>100</v>
      </c>
      <c r="AB11" s="58"/>
    </row>
    <row r="12">
      <c r="A12" s="54">
        <v>3.0</v>
      </c>
      <c r="B12" s="54">
        <f>5+2+1</f>
        <v>8</v>
      </c>
      <c r="C12" s="54">
        <f>5+2</f>
        <v>7</v>
      </c>
      <c r="D12" s="54">
        <f>3+1+1</f>
        <v>5</v>
      </c>
      <c r="E12" s="54">
        <f>4</f>
        <v>4</v>
      </c>
      <c r="F12" s="54">
        <f t="shared" si="2"/>
        <v>24</v>
      </c>
      <c r="G12" s="49"/>
      <c r="H12" s="54">
        <v>3.0</v>
      </c>
      <c r="I12" s="64">
        <f t="shared" si="3"/>
        <v>33.33333333</v>
      </c>
      <c r="J12" s="64">
        <f t="shared" si="4"/>
        <v>29.16666667</v>
      </c>
      <c r="K12" s="64">
        <f t="shared" si="5"/>
        <v>20.83333333</v>
      </c>
      <c r="L12" s="64">
        <f t="shared" si="6"/>
        <v>16.66666667</v>
      </c>
      <c r="M12" s="65">
        <f t="shared" si="7"/>
        <v>100</v>
      </c>
      <c r="AB12" s="58"/>
    </row>
    <row r="13">
      <c r="A13" s="54">
        <v>4.0</v>
      </c>
      <c r="B13" s="54">
        <f>5</f>
        <v>5</v>
      </c>
      <c r="C13" s="54">
        <f>4</f>
        <v>4</v>
      </c>
      <c r="D13" s="54">
        <f>1</f>
        <v>1</v>
      </c>
      <c r="E13" s="54">
        <f>2</f>
        <v>2</v>
      </c>
      <c r="F13" s="54">
        <f t="shared" si="2"/>
        <v>12</v>
      </c>
      <c r="G13" s="49"/>
      <c r="H13" s="54">
        <v>4.0</v>
      </c>
      <c r="I13" s="64">
        <f t="shared" si="3"/>
        <v>41.66666667</v>
      </c>
      <c r="J13" s="64">
        <f t="shared" si="4"/>
        <v>33.33333333</v>
      </c>
      <c r="K13" s="64">
        <f t="shared" si="5"/>
        <v>8.333333333</v>
      </c>
      <c r="L13" s="64">
        <f t="shared" si="6"/>
        <v>16.66666667</v>
      </c>
      <c r="M13" s="65">
        <f t="shared" si="7"/>
        <v>100</v>
      </c>
      <c r="AB13" s="58"/>
    </row>
    <row r="14">
      <c r="A14" s="54">
        <v>5.0</v>
      </c>
      <c r="B14" s="54">
        <f>5+1</f>
        <v>6</v>
      </c>
      <c r="C14" s="54">
        <f>10+1</f>
        <v>11</v>
      </c>
      <c r="D14" s="54">
        <f>10</f>
        <v>10</v>
      </c>
      <c r="E14" s="54">
        <f>5+3</f>
        <v>8</v>
      </c>
      <c r="F14" s="54">
        <f t="shared" si="2"/>
        <v>35</v>
      </c>
      <c r="G14" s="49"/>
      <c r="H14" s="54">
        <v>5.0</v>
      </c>
      <c r="I14" s="64">
        <f t="shared" si="3"/>
        <v>17.14285714</v>
      </c>
      <c r="J14" s="64">
        <f t="shared" si="4"/>
        <v>31.42857143</v>
      </c>
      <c r="K14" s="64">
        <f t="shared" si="5"/>
        <v>28.57142857</v>
      </c>
      <c r="L14" s="64">
        <f t="shared" si="6"/>
        <v>22.85714286</v>
      </c>
      <c r="M14" s="65">
        <f t="shared" si="7"/>
        <v>100</v>
      </c>
      <c r="AB14" s="58"/>
    </row>
    <row r="15">
      <c r="A15" s="54">
        <v>6.0</v>
      </c>
      <c r="B15" s="54">
        <f>11+1+2+1</f>
        <v>15</v>
      </c>
      <c r="C15" s="54">
        <f>14+3+2+2</f>
        <v>21</v>
      </c>
      <c r="D15" s="54">
        <f>13+2+0+1</f>
        <v>16</v>
      </c>
      <c r="E15" s="54">
        <f>13+2+1+2</f>
        <v>18</v>
      </c>
      <c r="F15" s="54">
        <f t="shared" si="2"/>
        <v>70</v>
      </c>
      <c r="G15" s="49"/>
      <c r="H15" s="54">
        <v>6.0</v>
      </c>
      <c r="I15" s="64">
        <f t="shared" si="3"/>
        <v>21.42857143</v>
      </c>
      <c r="J15" s="64">
        <f t="shared" si="4"/>
        <v>30</v>
      </c>
      <c r="K15" s="64">
        <f t="shared" si="5"/>
        <v>22.85714286</v>
      </c>
      <c r="L15" s="64">
        <f t="shared" si="6"/>
        <v>25.71428571</v>
      </c>
      <c r="M15" s="65">
        <f t="shared" si="7"/>
        <v>100</v>
      </c>
      <c r="AB15" s="58"/>
    </row>
    <row r="16">
      <c r="A16" s="54">
        <v>7.0</v>
      </c>
      <c r="B16" s="54">
        <f>9+2+4</f>
        <v>15</v>
      </c>
      <c r="C16" s="54">
        <f>11+4</f>
        <v>15</v>
      </c>
      <c r="D16" s="54">
        <f>12+1+3+1</f>
        <v>17</v>
      </c>
      <c r="E16" s="54">
        <f>11+3+1</f>
        <v>15</v>
      </c>
      <c r="F16" s="54">
        <f t="shared" si="2"/>
        <v>62</v>
      </c>
      <c r="G16" s="49"/>
      <c r="H16" s="54">
        <v>7.0</v>
      </c>
      <c r="I16" s="64">
        <f t="shared" si="3"/>
        <v>24.19354839</v>
      </c>
      <c r="J16" s="64">
        <f t="shared" si="4"/>
        <v>24.19354839</v>
      </c>
      <c r="K16" s="64">
        <f t="shared" si="5"/>
        <v>27.41935484</v>
      </c>
      <c r="L16" s="64">
        <f t="shared" si="6"/>
        <v>24.19354839</v>
      </c>
      <c r="M16" s="65">
        <f t="shared" si="7"/>
        <v>100</v>
      </c>
      <c r="AB16" s="58"/>
    </row>
    <row r="17">
      <c r="A17" s="54">
        <v>8.0</v>
      </c>
      <c r="B17" s="54">
        <f>5+3</f>
        <v>8</v>
      </c>
      <c r="C17" s="54">
        <f>10+4</f>
        <v>14</v>
      </c>
      <c r="D17" s="54">
        <f>9+3</f>
        <v>12</v>
      </c>
      <c r="E17" s="54">
        <f>9+7</f>
        <v>16</v>
      </c>
      <c r="F17" s="54">
        <f t="shared" si="2"/>
        <v>50</v>
      </c>
      <c r="G17" s="49"/>
      <c r="H17" s="54">
        <v>8.0</v>
      </c>
      <c r="I17" s="64">
        <f t="shared" si="3"/>
        <v>16</v>
      </c>
      <c r="J17" s="64">
        <f t="shared" si="4"/>
        <v>28</v>
      </c>
      <c r="K17" s="64">
        <f t="shared" si="5"/>
        <v>24</v>
      </c>
      <c r="L17" s="64">
        <f t="shared" si="6"/>
        <v>32</v>
      </c>
      <c r="M17" s="65">
        <f t="shared" si="7"/>
        <v>100</v>
      </c>
      <c r="AB17" s="58"/>
    </row>
    <row r="18">
      <c r="A18" s="54">
        <v>9.0</v>
      </c>
      <c r="B18" s="54">
        <f>7+4+4</f>
        <v>15</v>
      </c>
      <c r="C18" s="54">
        <f>6+3+1</f>
        <v>10</v>
      </c>
      <c r="D18" s="54">
        <f>2+2+7</f>
        <v>11</v>
      </c>
      <c r="E18" s="54">
        <f>12+2+4</f>
        <v>18</v>
      </c>
      <c r="F18" s="54">
        <f t="shared" si="2"/>
        <v>54</v>
      </c>
      <c r="G18" s="49"/>
      <c r="H18" s="54">
        <v>9.0</v>
      </c>
      <c r="I18" s="64">
        <f t="shared" si="3"/>
        <v>27.77777778</v>
      </c>
      <c r="J18" s="64">
        <f t="shared" si="4"/>
        <v>18.51851852</v>
      </c>
      <c r="K18" s="64">
        <f t="shared" si="5"/>
        <v>20.37037037</v>
      </c>
      <c r="L18" s="64">
        <f t="shared" si="6"/>
        <v>33.33333333</v>
      </c>
      <c r="M18" s="65">
        <f t="shared" si="7"/>
        <v>100</v>
      </c>
      <c r="O18" s="49"/>
      <c r="P18" s="49"/>
      <c r="Q18" s="49"/>
      <c r="R18" s="49"/>
      <c r="S18" s="49"/>
      <c r="T18" s="49"/>
    </row>
    <row r="19">
      <c r="A19" s="54">
        <v>10.0</v>
      </c>
      <c r="B19" s="54">
        <v>15.0</v>
      </c>
      <c r="C19" s="54">
        <v>10.0</v>
      </c>
      <c r="D19" s="54">
        <v>10.0</v>
      </c>
      <c r="E19" s="54">
        <v>9.0</v>
      </c>
      <c r="F19" s="54">
        <f t="shared" si="2"/>
        <v>44</v>
      </c>
      <c r="G19" s="49"/>
      <c r="H19" s="54">
        <v>10.0</v>
      </c>
      <c r="I19" s="64">
        <f t="shared" si="3"/>
        <v>34.09090909</v>
      </c>
      <c r="J19" s="64">
        <f t="shared" si="4"/>
        <v>22.72727273</v>
      </c>
      <c r="K19" s="64">
        <f t="shared" si="5"/>
        <v>22.72727273</v>
      </c>
      <c r="L19" s="64">
        <f t="shared" si="6"/>
        <v>20.45454545</v>
      </c>
      <c r="M19" s="65">
        <f t="shared" si="7"/>
        <v>100</v>
      </c>
      <c r="O19" s="49"/>
      <c r="P19" s="49"/>
      <c r="Q19" s="49"/>
      <c r="R19" s="49"/>
      <c r="S19" s="49"/>
      <c r="T19" s="49"/>
    </row>
    <row r="20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O20" s="49"/>
      <c r="P20" s="49"/>
      <c r="Q20" s="49"/>
      <c r="R20" s="49"/>
      <c r="S20" s="49"/>
      <c r="T20" s="49"/>
    </row>
    <row r="2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O21" s="49"/>
      <c r="P21" s="49"/>
      <c r="Q21" s="49"/>
      <c r="R21" s="49"/>
      <c r="S21" s="49"/>
      <c r="T21" s="49"/>
    </row>
    <row r="22">
      <c r="A22" s="1" t="s">
        <v>47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O22" s="49"/>
      <c r="P22" s="49"/>
      <c r="Q22" s="49"/>
      <c r="R22" s="49"/>
      <c r="S22" s="49"/>
      <c r="T22" s="49"/>
    </row>
    <row r="23">
      <c r="A23" s="50" t="s">
        <v>48</v>
      </c>
      <c r="G23" s="49"/>
      <c r="H23" s="50" t="s">
        <v>48</v>
      </c>
      <c r="O23" s="49"/>
      <c r="P23" s="49"/>
      <c r="Q23" s="49"/>
      <c r="R23" s="49"/>
      <c r="S23" s="49"/>
      <c r="T23" s="49"/>
    </row>
    <row r="24">
      <c r="A24" s="49"/>
      <c r="B24" s="5" t="s">
        <v>9</v>
      </c>
      <c r="C24" s="29"/>
      <c r="D24" s="29"/>
      <c r="E24" s="6"/>
      <c r="F24" s="49"/>
      <c r="G24" s="49"/>
      <c r="H24" s="49"/>
      <c r="I24" s="53" t="s">
        <v>39</v>
      </c>
      <c r="J24" s="29"/>
      <c r="K24" s="29"/>
      <c r="L24" s="6"/>
      <c r="M24" s="49"/>
      <c r="O24" s="49"/>
      <c r="P24" s="49"/>
      <c r="Q24" s="49"/>
      <c r="R24" s="49"/>
      <c r="S24" s="49"/>
      <c r="T24" s="49"/>
    </row>
    <row r="25">
      <c r="A25" s="54" t="s">
        <v>40</v>
      </c>
      <c r="B25" s="66" t="s">
        <v>41</v>
      </c>
      <c r="C25" s="66" t="s">
        <v>42</v>
      </c>
      <c r="D25" s="67" t="s">
        <v>43</v>
      </c>
      <c r="E25" s="67" t="s">
        <v>44</v>
      </c>
      <c r="F25" s="57" t="s">
        <v>32</v>
      </c>
      <c r="G25" s="49"/>
      <c r="H25" s="54" t="s">
        <v>40</v>
      </c>
      <c r="I25" s="55" t="s">
        <v>41</v>
      </c>
      <c r="J25" s="55" t="s">
        <v>42</v>
      </c>
      <c r="K25" s="56" t="s">
        <v>43</v>
      </c>
      <c r="L25" s="56" t="s">
        <v>44</v>
      </c>
      <c r="M25" s="57" t="s">
        <v>32</v>
      </c>
      <c r="O25" s="49"/>
      <c r="P25" s="49"/>
      <c r="Q25" s="49"/>
      <c r="R25" s="49"/>
      <c r="S25" s="49"/>
      <c r="T25" s="49"/>
    </row>
    <row r="26">
      <c r="A26" s="54"/>
      <c r="B26" s="60" t="s">
        <v>45</v>
      </c>
      <c r="C26" s="60" t="s">
        <v>46</v>
      </c>
      <c r="D26" s="61" t="s">
        <v>45</v>
      </c>
      <c r="E26" s="61" t="s">
        <v>46</v>
      </c>
      <c r="F26" s="57"/>
      <c r="G26" s="49"/>
      <c r="H26" s="59"/>
      <c r="I26" s="60" t="s">
        <v>45</v>
      </c>
      <c r="J26" s="60" t="s">
        <v>46</v>
      </c>
      <c r="K26" s="61" t="s">
        <v>45</v>
      </c>
      <c r="L26" s="61" t="s">
        <v>46</v>
      </c>
      <c r="M26" s="62"/>
      <c r="O26" s="49"/>
      <c r="P26" s="49"/>
      <c r="Q26" s="49"/>
      <c r="R26" s="49"/>
      <c r="S26" s="49"/>
      <c r="T26" s="49"/>
    </row>
    <row r="27">
      <c r="A27" s="54">
        <v>1.0</v>
      </c>
      <c r="B27" s="54">
        <f>4+12</f>
        <v>16</v>
      </c>
      <c r="C27" s="54">
        <v>0.0</v>
      </c>
      <c r="D27" s="54">
        <f>7+4</f>
        <v>11</v>
      </c>
      <c r="E27" s="54">
        <v>0.0</v>
      </c>
      <c r="F27" s="54">
        <f t="shared" ref="F27:F36" si="8">SUM(B27:E27)</f>
        <v>27</v>
      </c>
      <c r="G27" s="49"/>
      <c r="H27" s="54">
        <v>1.0</v>
      </c>
      <c r="I27" s="64">
        <f t="shared" ref="I27:I36" si="9">((B27)/(F27))*100</f>
        <v>59.25925926</v>
      </c>
      <c r="J27" s="64">
        <f t="shared" ref="J27:J36" si="10">((C27)/(F27))*100</f>
        <v>0</v>
      </c>
      <c r="K27" s="64">
        <f t="shared" ref="K27:K36" si="11">((D27)/(F27))*100</f>
        <v>40.74074074</v>
      </c>
      <c r="L27" s="64">
        <f t="shared" ref="L27:L36" si="12">((E27)/(F27))*100</f>
        <v>0</v>
      </c>
      <c r="M27" s="65">
        <f t="shared" ref="M27:M36" si="13">SUM(I27:L27)</f>
        <v>100</v>
      </c>
      <c r="O27" s="49"/>
      <c r="P27" s="49"/>
      <c r="Q27" s="49"/>
      <c r="R27" s="49"/>
      <c r="S27" s="49"/>
      <c r="T27" s="49"/>
    </row>
    <row r="28">
      <c r="A28" s="54">
        <v>2.0</v>
      </c>
      <c r="B28" s="54">
        <f>9+3+10+1+2</f>
        <v>25</v>
      </c>
      <c r="C28" s="54">
        <v>0.0</v>
      </c>
      <c r="D28" s="54">
        <f>6+2+7+2+3</f>
        <v>20</v>
      </c>
      <c r="E28" s="54">
        <v>0.0</v>
      </c>
      <c r="F28" s="54">
        <f t="shared" si="8"/>
        <v>45</v>
      </c>
      <c r="G28" s="49"/>
      <c r="H28" s="54">
        <v>2.0</v>
      </c>
      <c r="I28" s="64">
        <f t="shared" si="9"/>
        <v>55.55555556</v>
      </c>
      <c r="J28" s="64">
        <f t="shared" si="10"/>
        <v>0</v>
      </c>
      <c r="K28" s="64">
        <f t="shared" si="11"/>
        <v>44.44444444</v>
      </c>
      <c r="L28" s="64">
        <f t="shared" si="12"/>
        <v>0</v>
      </c>
      <c r="M28" s="65">
        <f t="shared" si="13"/>
        <v>100</v>
      </c>
      <c r="O28" s="49"/>
      <c r="P28" s="49"/>
      <c r="Q28" s="49"/>
      <c r="R28" s="49"/>
      <c r="S28" s="49"/>
      <c r="T28" s="49"/>
    </row>
    <row r="29">
      <c r="A29" s="54">
        <v>3.0</v>
      </c>
      <c r="B29" s="54">
        <f>5+3+4+5+(7+22)-29</f>
        <v>17</v>
      </c>
      <c r="C29" s="54">
        <v>0.0</v>
      </c>
      <c r="D29" s="54">
        <f>5+9+8+(4+13)-17</f>
        <v>22</v>
      </c>
      <c r="E29" s="54">
        <v>0.0</v>
      </c>
      <c r="F29" s="54">
        <f t="shared" si="8"/>
        <v>39</v>
      </c>
      <c r="G29" s="49"/>
      <c r="H29" s="54">
        <v>3.0</v>
      </c>
      <c r="I29" s="64">
        <f t="shared" si="9"/>
        <v>43.58974359</v>
      </c>
      <c r="J29" s="64">
        <f t="shared" si="10"/>
        <v>0</v>
      </c>
      <c r="K29" s="64">
        <f t="shared" si="11"/>
        <v>56.41025641</v>
      </c>
      <c r="L29" s="64">
        <f t="shared" si="12"/>
        <v>0</v>
      </c>
      <c r="M29" s="65">
        <f t="shared" si="13"/>
        <v>100</v>
      </c>
    </row>
    <row r="30">
      <c r="A30" s="54">
        <v>4.0</v>
      </c>
      <c r="B30" s="54">
        <f>10+4+10+14+6</f>
        <v>44</v>
      </c>
      <c r="C30" s="54">
        <v>0.0</v>
      </c>
      <c r="D30" s="54">
        <f>4+9+5+11+5+3</f>
        <v>37</v>
      </c>
      <c r="E30" s="54">
        <v>0.0</v>
      </c>
      <c r="F30" s="54">
        <f t="shared" si="8"/>
        <v>81</v>
      </c>
      <c r="G30" s="49"/>
      <c r="H30" s="54">
        <v>4.0</v>
      </c>
      <c r="I30" s="64">
        <f t="shared" si="9"/>
        <v>54.32098765</v>
      </c>
      <c r="J30" s="64">
        <f t="shared" si="10"/>
        <v>0</v>
      </c>
      <c r="K30" s="64">
        <f t="shared" si="11"/>
        <v>45.67901235</v>
      </c>
      <c r="L30" s="64">
        <f t="shared" si="12"/>
        <v>0</v>
      </c>
      <c r="M30" s="65">
        <f t="shared" si="13"/>
        <v>100</v>
      </c>
    </row>
    <row r="31">
      <c r="A31" s="54">
        <v>5.0</v>
      </c>
      <c r="B31" s="54">
        <f>5+13+3+(3+7)-10</f>
        <v>21</v>
      </c>
      <c r="C31" s="54">
        <v>0.0</v>
      </c>
      <c r="D31" s="54">
        <f>5+8+2+(3+13)-16</f>
        <v>15</v>
      </c>
      <c r="E31" s="54">
        <v>0.0</v>
      </c>
      <c r="F31" s="54">
        <f t="shared" si="8"/>
        <v>36</v>
      </c>
      <c r="G31" s="49"/>
      <c r="H31" s="54">
        <v>5.0</v>
      </c>
      <c r="I31" s="64">
        <f t="shared" si="9"/>
        <v>58.33333333</v>
      </c>
      <c r="J31" s="64">
        <f t="shared" si="10"/>
        <v>0</v>
      </c>
      <c r="K31" s="64">
        <f t="shared" si="11"/>
        <v>41.66666667</v>
      </c>
      <c r="L31" s="64">
        <f t="shared" si="12"/>
        <v>0</v>
      </c>
      <c r="M31" s="65">
        <f t="shared" si="13"/>
        <v>100</v>
      </c>
    </row>
    <row r="32">
      <c r="A32" s="54">
        <v>6.0</v>
      </c>
      <c r="B32" s="54">
        <f>8+9+4</f>
        <v>21</v>
      </c>
      <c r="C32" s="54">
        <v>0.0</v>
      </c>
      <c r="D32" s="54">
        <f>6+16+2</f>
        <v>24</v>
      </c>
      <c r="E32" s="54">
        <v>0.0</v>
      </c>
      <c r="F32" s="54">
        <f t="shared" si="8"/>
        <v>45</v>
      </c>
      <c r="G32" s="49"/>
      <c r="H32" s="54">
        <v>6.0</v>
      </c>
      <c r="I32" s="64">
        <f t="shared" si="9"/>
        <v>46.66666667</v>
      </c>
      <c r="J32" s="64">
        <f t="shared" si="10"/>
        <v>0</v>
      </c>
      <c r="K32" s="64">
        <f t="shared" si="11"/>
        <v>53.33333333</v>
      </c>
      <c r="L32" s="64">
        <f t="shared" si="12"/>
        <v>0</v>
      </c>
      <c r="M32" s="65">
        <f t="shared" si="13"/>
        <v>100</v>
      </c>
    </row>
    <row r="33">
      <c r="A33" s="54">
        <v>7.0</v>
      </c>
      <c r="B33" s="54">
        <f>3+3+4+1+4+(7+8)-15</f>
        <v>15</v>
      </c>
      <c r="C33" s="54">
        <v>0.0</v>
      </c>
      <c r="D33" s="54">
        <f>1+3+2+1+1+(5+8)-13</f>
        <v>8</v>
      </c>
      <c r="E33" s="54">
        <v>0.0</v>
      </c>
      <c r="F33" s="54">
        <f t="shared" si="8"/>
        <v>23</v>
      </c>
      <c r="G33" s="49"/>
      <c r="H33" s="54">
        <v>7.0</v>
      </c>
      <c r="I33" s="64">
        <f t="shared" si="9"/>
        <v>65.2173913</v>
      </c>
      <c r="J33" s="64">
        <f t="shared" si="10"/>
        <v>0</v>
      </c>
      <c r="K33" s="64">
        <f t="shared" si="11"/>
        <v>34.7826087</v>
      </c>
      <c r="L33" s="64">
        <f t="shared" si="12"/>
        <v>0</v>
      </c>
      <c r="M33" s="65">
        <f t="shared" si="13"/>
        <v>100</v>
      </c>
    </row>
    <row r="34">
      <c r="A34" s="54">
        <v>8.0</v>
      </c>
      <c r="B34" s="54">
        <f>17+6+4+(4)-4</f>
        <v>27</v>
      </c>
      <c r="C34" s="54">
        <v>0.0</v>
      </c>
      <c r="D34" s="54">
        <f>8+6+4+(2+2)-4</f>
        <v>18</v>
      </c>
      <c r="E34" s="54">
        <v>0.0</v>
      </c>
      <c r="F34" s="54">
        <f t="shared" si="8"/>
        <v>45</v>
      </c>
      <c r="G34" s="49"/>
      <c r="H34" s="54">
        <v>8.0</v>
      </c>
      <c r="I34" s="64">
        <f t="shared" si="9"/>
        <v>60</v>
      </c>
      <c r="J34" s="64">
        <f t="shared" si="10"/>
        <v>0</v>
      </c>
      <c r="K34" s="64">
        <f t="shared" si="11"/>
        <v>40</v>
      </c>
      <c r="L34" s="64">
        <f t="shared" si="12"/>
        <v>0</v>
      </c>
      <c r="M34" s="65">
        <f t="shared" si="13"/>
        <v>100</v>
      </c>
    </row>
    <row r="35">
      <c r="A35" s="54">
        <v>9.0</v>
      </c>
      <c r="B35" s="54">
        <f>6+20+1+(5+4)-9</f>
        <v>27</v>
      </c>
      <c r="C35" s="54">
        <v>0.0</v>
      </c>
      <c r="D35" s="54">
        <f>3+14+(4+2)-6</f>
        <v>17</v>
      </c>
      <c r="E35" s="54">
        <v>0.0</v>
      </c>
      <c r="F35" s="54">
        <f t="shared" si="8"/>
        <v>44</v>
      </c>
      <c r="G35" s="49"/>
      <c r="H35" s="54">
        <v>9.0</v>
      </c>
      <c r="I35" s="64">
        <f t="shared" si="9"/>
        <v>61.36363636</v>
      </c>
      <c r="J35" s="64">
        <f t="shared" si="10"/>
        <v>0</v>
      </c>
      <c r="K35" s="64">
        <f t="shared" si="11"/>
        <v>38.63636364</v>
      </c>
      <c r="L35" s="64">
        <f t="shared" si="12"/>
        <v>0</v>
      </c>
      <c r="M35" s="65">
        <f t="shared" si="13"/>
        <v>100</v>
      </c>
    </row>
    <row r="36">
      <c r="A36" s="54">
        <v>10.0</v>
      </c>
      <c r="B36" s="54">
        <f>6+9+4+(1)-1</f>
        <v>19</v>
      </c>
      <c r="C36" s="54">
        <v>0.0</v>
      </c>
      <c r="D36" s="54">
        <f>12+8+1+(4)-4</f>
        <v>21</v>
      </c>
      <c r="E36" s="54">
        <v>0.0</v>
      </c>
      <c r="F36" s="54">
        <f t="shared" si="8"/>
        <v>40</v>
      </c>
      <c r="G36" s="49"/>
      <c r="H36" s="54">
        <v>10.0</v>
      </c>
      <c r="I36" s="64">
        <f t="shared" si="9"/>
        <v>47.5</v>
      </c>
      <c r="J36" s="64">
        <f t="shared" si="10"/>
        <v>0</v>
      </c>
      <c r="K36" s="64">
        <f t="shared" si="11"/>
        <v>52.5</v>
      </c>
      <c r="L36" s="64">
        <f t="shared" si="12"/>
        <v>0</v>
      </c>
      <c r="M36" s="65">
        <f t="shared" si="13"/>
        <v>100</v>
      </c>
    </row>
    <row r="37">
      <c r="F37" s="49"/>
      <c r="G37" s="49"/>
    </row>
    <row r="38">
      <c r="F38" s="68"/>
      <c r="G38" s="49"/>
    </row>
    <row r="39">
      <c r="A39" s="1" t="s">
        <v>49</v>
      </c>
      <c r="F39" s="49"/>
      <c r="G39" s="49"/>
    </row>
    <row r="40">
      <c r="A40" s="50" t="s">
        <v>50</v>
      </c>
      <c r="H40" s="50" t="s">
        <v>50</v>
      </c>
    </row>
    <row r="41">
      <c r="A41" s="49"/>
      <c r="B41" s="5" t="s">
        <v>9</v>
      </c>
      <c r="C41" s="29"/>
      <c r="D41" s="29"/>
      <c r="E41" s="6"/>
      <c r="F41" s="49"/>
      <c r="H41" s="49"/>
      <c r="I41" s="53" t="s">
        <v>39</v>
      </c>
      <c r="J41" s="29"/>
      <c r="K41" s="29"/>
      <c r="L41" s="6"/>
      <c r="M41" s="49"/>
    </row>
    <row r="42">
      <c r="A42" s="54" t="s">
        <v>40</v>
      </c>
      <c r="B42" s="69" t="s">
        <v>51</v>
      </c>
      <c r="C42" s="69" t="s">
        <v>42</v>
      </c>
      <c r="D42" s="70" t="s">
        <v>43</v>
      </c>
      <c r="E42" s="70" t="s">
        <v>44</v>
      </c>
      <c r="F42" s="57" t="s">
        <v>32</v>
      </c>
      <c r="H42" s="54" t="s">
        <v>40</v>
      </c>
      <c r="I42" s="55" t="s">
        <v>41</v>
      </c>
      <c r="J42" s="55" t="s">
        <v>42</v>
      </c>
      <c r="K42" s="56" t="s">
        <v>43</v>
      </c>
      <c r="L42" s="56" t="s">
        <v>44</v>
      </c>
      <c r="M42" s="57" t="s">
        <v>32</v>
      </c>
    </row>
    <row r="43">
      <c r="A43" s="54"/>
      <c r="B43" s="60" t="s">
        <v>45</v>
      </c>
      <c r="C43" s="60" t="s">
        <v>46</v>
      </c>
      <c r="D43" s="61" t="s">
        <v>45</v>
      </c>
      <c r="E43" s="61" t="s">
        <v>46</v>
      </c>
      <c r="F43" s="57"/>
      <c r="H43" s="59"/>
      <c r="I43" s="60" t="s">
        <v>45</v>
      </c>
      <c r="J43" s="60" t="s">
        <v>46</v>
      </c>
      <c r="K43" s="61" t="s">
        <v>45</v>
      </c>
      <c r="L43" s="61" t="s">
        <v>46</v>
      </c>
      <c r="M43" s="62"/>
      <c r="O43" s="49"/>
      <c r="P43" s="49"/>
      <c r="Q43" s="49"/>
      <c r="R43" s="49"/>
      <c r="S43" s="49"/>
      <c r="T43" s="49"/>
    </row>
    <row r="44">
      <c r="A44" s="54">
        <v>1.0</v>
      </c>
      <c r="B44" s="54">
        <f>5+7+1+3+2</f>
        <v>18</v>
      </c>
      <c r="C44" s="54">
        <v>0.0</v>
      </c>
      <c r="D44" s="54">
        <f>3+11+4+1</f>
        <v>19</v>
      </c>
      <c r="E44" s="54">
        <f>3+7+5+4+1</f>
        <v>20</v>
      </c>
      <c r="F44" s="54">
        <f t="shared" ref="F44:F53" si="14">SUM(B44:E44)</f>
        <v>57</v>
      </c>
      <c r="H44" s="54">
        <v>1.0</v>
      </c>
      <c r="I44" s="64">
        <f t="shared" ref="I44:I53" si="15">((B44)/(F44))*100</f>
        <v>31.57894737</v>
      </c>
      <c r="J44" s="64">
        <f t="shared" ref="J44:J53" si="16">((C44)/(F44))*100</f>
        <v>0</v>
      </c>
      <c r="K44" s="64">
        <f t="shared" ref="K44:K53" si="17">((D44)/(F44))*100</f>
        <v>33.33333333</v>
      </c>
      <c r="L44" s="64">
        <f t="shared" ref="L44:L53" si="18">((E44)/(F44))*100</f>
        <v>35.0877193</v>
      </c>
      <c r="M44" s="65">
        <f t="shared" ref="M44:M53" si="19">SUM(I44:L44)</f>
        <v>100</v>
      </c>
      <c r="O44" s="49"/>
      <c r="P44" s="49"/>
      <c r="Q44" s="49"/>
      <c r="R44" s="49"/>
      <c r="S44" s="49"/>
      <c r="T44" s="49"/>
    </row>
    <row r="45">
      <c r="A45" s="54">
        <v>2.0</v>
      </c>
      <c r="B45" s="54">
        <f>3+16+3+1</f>
        <v>23</v>
      </c>
      <c r="C45" s="54">
        <v>0.0</v>
      </c>
      <c r="D45" s="54">
        <f>6+19+3+2</f>
        <v>30</v>
      </c>
      <c r="E45" s="54">
        <f>5+19+2+1</f>
        <v>27</v>
      </c>
      <c r="F45" s="54">
        <f t="shared" si="14"/>
        <v>80</v>
      </c>
      <c r="H45" s="54">
        <v>2.0</v>
      </c>
      <c r="I45" s="64">
        <f t="shared" si="15"/>
        <v>28.75</v>
      </c>
      <c r="J45" s="64">
        <f t="shared" si="16"/>
        <v>0</v>
      </c>
      <c r="K45" s="64">
        <f t="shared" si="17"/>
        <v>37.5</v>
      </c>
      <c r="L45" s="64">
        <f t="shared" si="18"/>
        <v>33.75</v>
      </c>
      <c r="M45" s="65">
        <f t="shared" si="19"/>
        <v>100</v>
      </c>
      <c r="O45" s="49"/>
      <c r="P45" s="49"/>
      <c r="Q45" s="49"/>
      <c r="R45" s="49"/>
      <c r="S45" s="49"/>
      <c r="T45" s="49"/>
    </row>
    <row r="46">
      <c r="A46" s="54">
        <v>3.0</v>
      </c>
      <c r="B46" s="54">
        <f>8+3+6+6</f>
        <v>23</v>
      </c>
      <c r="C46" s="54">
        <v>0.0</v>
      </c>
      <c r="D46" s="54">
        <f>1+13+7+11</f>
        <v>32</v>
      </c>
      <c r="E46" s="54">
        <f>5+5+3+7</f>
        <v>20</v>
      </c>
      <c r="F46" s="54">
        <f t="shared" si="14"/>
        <v>75</v>
      </c>
      <c r="H46" s="54">
        <v>3.0</v>
      </c>
      <c r="I46" s="64">
        <f t="shared" si="15"/>
        <v>30.66666667</v>
      </c>
      <c r="J46" s="64">
        <f t="shared" si="16"/>
        <v>0</v>
      </c>
      <c r="K46" s="64">
        <f t="shared" si="17"/>
        <v>42.66666667</v>
      </c>
      <c r="L46" s="64">
        <f t="shared" si="18"/>
        <v>26.66666667</v>
      </c>
      <c r="M46" s="65">
        <f t="shared" si="19"/>
        <v>100</v>
      </c>
      <c r="O46" s="49"/>
      <c r="P46" s="49"/>
      <c r="Q46" s="49"/>
      <c r="R46" s="49"/>
      <c r="S46" s="49"/>
      <c r="T46" s="49"/>
    </row>
    <row r="47">
      <c r="A47" s="54">
        <v>4.0</v>
      </c>
      <c r="B47" s="54">
        <f>7+10+4+4</f>
        <v>25</v>
      </c>
      <c r="C47" s="54">
        <v>0.0</v>
      </c>
      <c r="D47" s="54">
        <f>4+11+4+3</f>
        <v>22</v>
      </c>
      <c r="E47" s="54">
        <f>5+16+6+5</f>
        <v>32</v>
      </c>
      <c r="F47" s="54">
        <f t="shared" si="14"/>
        <v>79</v>
      </c>
      <c r="H47" s="54">
        <v>4.0</v>
      </c>
      <c r="I47" s="64">
        <f t="shared" si="15"/>
        <v>31.64556962</v>
      </c>
      <c r="J47" s="64">
        <f t="shared" si="16"/>
        <v>0</v>
      </c>
      <c r="K47" s="64">
        <f t="shared" si="17"/>
        <v>27.84810127</v>
      </c>
      <c r="L47" s="64">
        <f t="shared" si="18"/>
        <v>40.50632911</v>
      </c>
      <c r="M47" s="65">
        <f t="shared" si="19"/>
        <v>100</v>
      </c>
      <c r="O47" s="49"/>
      <c r="P47" s="49"/>
      <c r="Q47" s="49"/>
      <c r="R47" s="49"/>
      <c r="S47" s="49"/>
      <c r="T47" s="49"/>
    </row>
    <row r="48">
      <c r="A48" s="54">
        <v>5.0</v>
      </c>
      <c r="B48" s="54">
        <f>4+12+2+5+1</f>
        <v>24</v>
      </c>
      <c r="C48" s="54">
        <v>0.0</v>
      </c>
      <c r="D48" s="54">
        <f>4+14+2+3</f>
        <v>23</v>
      </c>
      <c r="E48" s="54">
        <f>5+11+2+3</f>
        <v>21</v>
      </c>
      <c r="F48" s="54">
        <f t="shared" si="14"/>
        <v>68</v>
      </c>
      <c r="H48" s="54">
        <v>5.0</v>
      </c>
      <c r="I48" s="64">
        <f t="shared" si="15"/>
        <v>35.29411765</v>
      </c>
      <c r="J48" s="64">
        <f t="shared" si="16"/>
        <v>0</v>
      </c>
      <c r="K48" s="64">
        <f t="shared" si="17"/>
        <v>33.82352941</v>
      </c>
      <c r="L48" s="64">
        <f t="shared" si="18"/>
        <v>30.88235294</v>
      </c>
      <c r="M48" s="65">
        <f t="shared" si="19"/>
        <v>100</v>
      </c>
      <c r="O48" s="49"/>
      <c r="P48" s="49"/>
      <c r="Q48" s="49"/>
      <c r="R48" s="49"/>
      <c r="S48" s="49"/>
      <c r="T48" s="49"/>
    </row>
    <row r="49">
      <c r="A49" s="54">
        <v>6.0</v>
      </c>
      <c r="B49" s="54">
        <f>1+6+10+3</f>
        <v>20</v>
      </c>
      <c r="C49" s="54">
        <v>0.0</v>
      </c>
      <c r="D49" s="54">
        <f>7+12+6+4+1</f>
        <v>30</v>
      </c>
      <c r="E49" s="54">
        <f>3+4+11+2</f>
        <v>20</v>
      </c>
      <c r="F49" s="54">
        <f t="shared" si="14"/>
        <v>70</v>
      </c>
      <c r="H49" s="54">
        <v>6.0</v>
      </c>
      <c r="I49" s="64">
        <f t="shared" si="15"/>
        <v>28.57142857</v>
      </c>
      <c r="J49" s="64">
        <f t="shared" si="16"/>
        <v>0</v>
      </c>
      <c r="K49" s="64">
        <f t="shared" si="17"/>
        <v>42.85714286</v>
      </c>
      <c r="L49" s="64">
        <f t="shared" si="18"/>
        <v>28.57142857</v>
      </c>
      <c r="M49" s="65">
        <f t="shared" si="19"/>
        <v>100</v>
      </c>
      <c r="O49" s="49"/>
      <c r="P49" s="49"/>
      <c r="Q49" s="49"/>
      <c r="R49" s="49"/>
      <c r="S49" s="49"/>
      <c r="T49" s="49"/>
    </row>
    <row r="50">
      <c r="A50" s="54">
        <v>7.0</v>
      </c>
      <c r="B50" s="54">
        <f>12+1+21</f>
        <v>34</v>
      </c>
      <c r="C50" s="54">
        <v>0.0</v>
      </c>
      <c r="D50" s="54">
        <f>10+11</f>
        <v>21</v>
      </c>
      <c r="E50" s="54">
        <f>4+12</f>
        <v>16</v>
      </c>
      <c r="F50" s="54">
        <f t="shared" si="14"/>
        <v>71</v>
      </c>
      <c r="H50" s="54">
        <v>7.0</v>
      </c>
      <c r="I50" s="64">
        <f t="shared" si="15"/>
        <v>47.88732394</v>
      </c>
      <c r="J50" s="64">
        <f t="shared" si="16"/>
        <v>0</v>
      </c>
      <c r="K50" s="64">
        <f t="shared" si="17"/>
        <v>29.57746479</v>
      </c>
      <c r="L50" s="64">
        <f t="shared" si="18"/>
        <v>22.53521127</v>
      </c>
      <c r="M50" s="65">
        <f t="shared" si="19"/>
        <v>100</v>
      </c>
      <c r="O50" s="49"/>
      <c r="P50" s="49"/>
      <c r="Q50" s="49"/>
      <c r="R50" s="49"/>
      <c r="S50" s="49"/>
      <c r="T50" s="49"/>
    </row>
    <row r="51">
      <c r="A51" s="54">
        <v>8.0</v>
      </c>
      <c r="B51" s="54">
        <f>3+15+3+6</f>
        <v>27</v>
      </c>
      <c r="C51" s="54">
        <v>0.0</v>
      </c>
      <c r="D51" s="54">
        <f>5+13+3+7</f>
        <v>28</v>
      </c>
      <c r="E51" s="54">
        <f>2+15+5+3</f>
        <v>25</v>
      </c>
      <c r="F51" s="54">
        <f t="shared" si="14"/>
        <v>80</v>
      </c>
      <c r="H51" s="54">
        <v>8.0</v>
      </c>
      <c r="I51" s="64">
        <f t="shared" si="15"/>
        <v>33.75</v>
      </c>
      <c r="J51" s="64">
        <f t="shared" si="16"/>
        <v>0</v>
      </c>
      <c r="K51" s="64">
        <f t="shared" si="17"/>
        <v>35</v>
      </c>
      <c r="L51" s="64">
        <f t="shared" si="18"/>
        <v>31.25</v>
      </c>
      <c r="M51" s="65">
        <f t="shared" si="19"/>
        <v>100</v>
      </c>
      <c r="O51" s="49"/>
      <c r="P51" s="49"/>
      <c r="Q51" s="49"/>
      <c r="R51" s="49"/>
      <c r="S51" s="49"/>
      <c r="T51" s="49"/>
    </row>
    <row r="52">
      <c r="A52" s="54">
        <v>9.0</v>
      </c>
      <c r="B52" s="54">
        <f>1+2+18+1</f>
        <v>22</v>
      </c>
      <c r="C52" s="54">
        <v>0.0</v>
      </c>
      <c r="D52" s="54">
        <f>5+13+4+2+11</f>
        <v>35</v>
      </c>
      <c r="E52" s="54">
        <f>1+5+12+3</f>
        <v>21</v>
      </c>
      <c r="F52" s="54">
        <f t="shared" si="14"/>
        <v>78</v>
      </c>
      <c r="H52" s="54">
        <v>9.0</v>
      </c>
      <c r="I52" s="64">
        <f t="shared" si="15"/>
        <v>28.20512821</v>
      </c>
      <c r="J52" s="64">
        <f t="shared" si="16"/>
        <v>0</v>
      </c>
      <c r="K52" s="64">
        <f t="shared" si="17"/>
        <v>44.87179487</v>
      </c>
      <c r="L52" s="64">
        <f t="shared" si="18"/>
        <v>26.92307692</v>
      </c>
      <c r="M52" s="65">
        <f t="shared" si="19"/>
        <v>100</v>
      </c>
      <c r="O52" s="49"/>
      <c r="P52" s="49"/>
      <c r="Q52" s="49"/>
      <c r="R52" s="49"/>
      <c r="S52" s="49"/>
      <c r="T52" s="49"/>
    </row>
    <row r="53">
      <c r="A53" s="54">
        <v>10.0</v>
      </c>
      <c r="B53" s="54">
        <f>3+8+7+4+9</f>
        <v>31</v>
      </c>
      <c r="C53" s="54">
        <v>0.0</v>
      </c>
      <c r="D53" s="54">
        <f>1+3+3+26</f>
        <v>33</v>
      </c>
      <c r="E53" s="54">
        <f>0+4+4+2+9</f>
        <v>19</v>
      </c>
      <c r="F53" s="54">
        <f t="shared" si="14"/>
        <v>83</v>
      </c>
      <c r="H53" s="54">
        <v>10.0</v>
      </c>
      <c r="I53" s="64">
        <f t="shared" si="15"/>
        <v>37.34939759</v>
      </c>
      <c r="J53" s="64">
        <f t="shared" si="16"/>
        <v>0</v>
      </c>
      <c r="K53" s="64">
        <f t="shared" si="17"/>
        <v>39.75903614</v>
      </c>
      <c r="L53" s="64">
        <f t="shared" si="18"/>
        <v>22.89156627</v>
      </c>
      <c r="M53" s="65">
        <f t="shared" si="19"/>
        <v>100</v>
      </c>
      <c r="O53" s="49"/>
      <c r="P53" s="49"/>
      <c r="Q53" s="71" t="s">
        <v>52</v>
      </c>
      <c r="R53" s="49"/>
      <c r="S53" s="49"/>
      <c r="T53" s="49"/>
    </row>
    <row r="54">
      <c r="F54" s="49"/>
      <c r="G54" s="49"/>
      <c r="H54" s="49"/>
      <c r="I54" s="49"/>
      <c r="J54" s="49"/>
      <c r="K54" s="49"/>
      <c r="L54" s="49"/>
      <c r="M54" s="49"/>
      <c r="O54" s="49"/>
      <c r="P54" s="49"/>
      <c r="Q54" s="49"/>
      <c r="R54" s="49"/>
      <c r="S54" s="49"/>
      <c r="T54" s="49"/>
    </row>
    <row r="55">
      <c r="F55" s="49"/>
      <c r="G55" s="49"/>
      <c r="H55" s="49"/>
      <c r="I55" s="49"/>
      <c r="J55" s="49"/>
      <c r="K55" s="49"/>
      <c r="L55" s="49"/>
      <c r="M55" s="49"/>
      <c r="O55" s="49"/>
      <c r="P55" s="49"/>
      <c r="Q55" s="49"/>
      <c r="R55" s="49"/>
      <c r="S55" s="49"/>
      <c r="T55" s="49"/>
    </row>
    <row r="56">
      <c r="A56" s="1" t="s">
        <v>53</v>
      </c>
      <c r="G56" s="49"/>
      <c r="H56" s="49"/>
      <c r="I56" s="49"/>
      <c r="J56" s="49"/>
      <c r="K56" s="49"/>
      <c r="L56" s="49"/>
      <c r="M56" s="49"/>
      <c r="O56" s="49"/>
      <c r="P56" s="49"/>
      <c r="Q56" s="49"/>
      <c r="R56" s="49"/>
      <c r="S56" s="49"/>
      <c r="T56" s="49"/>
    </row>
    <row r="57">
      <c r="A57" s="50" t="s">
        <v>54</v>
      </c>
      <c r="G57" s="49"/>
      <c r="H57" s="50" t="s">
        <v>54</v>
      </c>
      <c r="O57" s="49"/>
      <c r="P57" s="49"/>
      <c r="Q57" s="49"/>
      <c r="R57" s="49"/>
      <c r="S57" s="49"/>
      <c r="T57" s="49"/>
    </row>
    <row r="58">
      <c r="B58" s="5" t="s">
        <v>9</v>
      </c>
      <c r="C58" s="29"/>
      <c r="D58" s="29"/>
      <c r="E58" s="6"/>
      <c r="G58" s="49"/>
      <c r="I58" s="53" t="s">
        <v>39</v>
      </c>
      <c r="J58" s="29"/>
      <c r="K58" s="29"/>
      <c r="L58" s="6"/>
      <c r="O58" s="49"/>
      <c r="P58" s="49"/>
      <c r="Q58" s="49"/>
      <c r="R58" s="49"/>
      <c r="S58" s="49"/>
      <c r="T58" s="49"/>
    </row>
    <row r="59">
      <c r="A59" s="72"/>
      <c r="B59" s="69" t="s">
        <v>41</v>
      </c>
      <c r="C59" s="69" t="s">
        <v>42</v>
      </c>
      <c r="D59" s="70" t="s">
        <v>43</v>
      </c>
      <c r="E59" s="70" t="s">
        <v>44</v>
      </c>
      <c r="F59" s="57" t="s">
        <v>32</v>
      </c>
      <c r="G59" s="49"/>
      <c r="H59" s="54" t="s">
        <v>40</v>
      </c>
      <c r="I59" s="55" t="s">
        <v>41</v>
      </c>
      <c r="J59" s="55" t="s">
        <v>42</v>
      </c>
      <c r="K59" s="56" t="s">
        <v>43</v>
      </c>
      <c r="L59" s="56" t="s">
        <v>44</v>
      </c>
      <c r="M59" s="57" t="s">
        <v>32</v>
      </c>
      <c r="O59" s="49"/>
      <c r="P59" s="49"/>
      <c r="Q59" s="49"/>
      <c r="R59" s="49"/>
      <c r="S59" s="49"/>
      <c r="T59" s="49"/>
    </row>
    <row r="60">
      <c r="A60" s="72"/>
      <c r="B60" s="60" t="s">
        <v>45</v>
      </c>
      <c r="C60" s="60" t="s">
        <v>46</v>
      </c>
      <c r="D60" s="61" t="s">
        <v>45</v>
      </c>
      <c r="E60" s="61" t="s">
        <v>46</v>
      </c>
      <c r="F60" s="57"/>
      <c r="G60" s="49"/>
      <c r="H60" s="59"/>
      <c r="I60" s="60" t="s">
        <v>45</v>
      </c>
      <c r="J60" s="60" t="s">
        <v>46</v>
      </c>
      <c r="K60" s="61" t="s">
        <v>45</v>
      </c>
      <c r="L60" s="61" t="s">
        <v>46</v>
      </c>
      <c r="M60" s="62"/>
      <c r="O60" s="49"/>
      <c r="P60" s="49"/>
      <c r="Q60" s="49"/>
      <c r="R60" s="49"/>
      <c r="S60" s="49"/>
      <c r="T60" s="49"/>
    </row>
    <row r="61">
      <c r="A61" s="54" t="s">
        <v>55</v>
      </c>
      <c r="B61" s="54">
        <f>9+3+5+1</f>
        <v>18</v>
      </c>
      <c r="C61" s="54">
        <f>8+5+5+1</f>
        <v>19</v>
      </c>
      <c r="D61" s="54">
        <f>16+3+5</f>
        <v>24</v>
      </c>
      <c r="E61" s="54">
        <v>0.0</v>
      </c>
      <c r="F61" s="54">
        <f t="shared" ref="F61:F70" si="20">SUM(B61:E61)</f>
        <v>61</v>
      </c>
      <c r="G61" s="49"/>
      <c r="H61" s="54">
        <v>1.0</v>
      </c>
      <c r="I61" s="64">
        <f t="shared" ref="I61:I70" si="21">((B61)/(F61))*100</f>
        <v>29.50819672</v>
      </c>
      <c r="J61" s="64">
        <f t="shared" ref="J61:J70" si="22">((C61)/(F61))*100</f>
        <v>31.14754098</v>
      </c>
      <c r="K61" s="64">
        <f t="shared" ref="K61:K70" si="23">((D61)/(F61))*100</f>
        <v>39.3442623</v>
      </c>
      <c r="L61" s="64">
        <f t="shared" ref="L61:L70" si="24">((E61)/(F61))*100</f>
        <v>0</v>
      </c>
      <c r="M61" s="65">
        <f t="shared" ref="M61:M70" si="25">SUM(I61:L61)</f>
        <v>100</v>
      </c>
      <c r="O61" s="49"/>
      <c r="P61" s="49"/>
      <c r="Q61" s="49"/>
      <c r="R61" s="49"/>
      <c r="S61" s="49"/>
      <c r="T61" s="49"/>
    </row>
    <row r="62">
      <c r="A62" s="54" t="s">
        <v>56</v>
      </c>
      <c r="B62" s="54">
        <f>8+3</f>
        <v>11</v>
      </c>
      <c r="C62" s="54">
        <f>14+(0)</f>
        <v>14</v>
      </c>
      <c r="D62" s="54">
        <f>13+4+1</f>
        <v>18</v>
      </c>
      <c r="E62" s="54">
        <v>0.0</v>
      </c>
      <c r="F62" s="54">
        <f t="shared" si="20"/>
        <v>43</v>
      </c>
      <c r="G62" s="49"/>
      <c r="H62" s="54">
        <v>2.0</v>
      </c>
      <c r="I62" s="64">
        <f t="shared" si="21"/>
        <v>25.58139535</v>
      </c>
      <c r="J62" s="64">
        <f t="shared" si="22"/>
        <v>32.55813953</v>
      </c>
      <c r="K62" s="64">
        <f t="shared" si="23"/>
        <v>41.86046512</v>
      </c>
      <c r="L62" s="64">
        <f t="shared" si="24"/>
        <v>0</v>
      </c>
      <c r="M62" s="65">
        <f t="shared" si="25"/>
        <v>100</v>
      </c>
      <c r="O62" s="49"/>
      <c r="P62" s="49"/>
      <c r="Q62" s="49"/>
      <c r="R62" s="49"/>
      <c r="S62" s="49"/>
      <c r="T62" s="49"/>
    </row>
    <row r="63">
      <c r="A63" s="54" t="s">
        <v>57</v>
      </c>
      <c r="B63" s="54">
        <f>8+4+4</f>
        <v>16</v>
      </c>
      <c r="C63" s="54">
        <f>12+2+6</f>
        <v>20</v>
      </c>
      <c r="D63" s="54">
        <f>9+5+8+2</f>
        <v>24</v>
      </c>
      <c r="E63" s="54">
        <v>0.0</v>
      </c>
      <c r="F63" s="54">
        <f t="shared" si="20"/>
        <v>60</v>
      </c>
      <c r="G63" s="49"/>
      <c r="H63" s="54">
        <v>3.0</v>
      </c>
      <c r="I63" s="64">
        <f t="shared" si="21"/>
        <v>26.66666667</v>
      </c>
      <c r="J63" s="64">
        <f t="shared" si="22"/>
        <v>33.33333333</v>
      </c>
      <c r="K63" s="64">
        <f t="shared" si="23"/>
        <v>40</v>
      </c>
      <c r="L63" s="64">
        <f t="shared" si="24"/>
        <v>0</v>
      </c>
      <c r="M63" s="65">
        <f t="shared" si="25"/>
        <v>100</v>
      </c>
      <c r="O63" s="49"/>
      <c r="P63" s="49"/>
      <c r="Q63" s="49"/>
      <c r="R63" s="49"/>
      <c r="S63" s="49"/>
      <c r="T63" s="49"/>
    </row>
    <row r="64">
      <c r="A64" s="54" t="s">
        <v>58</v>
      </c>
      <c r="B64" s="54">
        <f>11+0</f>
        <v>11</v>
      </c>
      <c r="C64" s="54">
        <f>9+0</f>
        <v>9</v>
      </c>
      <c r="D64" s="54">
        <f>10+0</f>
        <v>10</v>
      </c>
      <c r="E64" s="54">
        <v>0.0</v>
      </c>
      <c r="F64" s="54">
        <f t="shared" si="20"/>
        <v>30</v>
      </c>
      <c r="G64" s="49"/>
      <c r="H64" s="54">
        <v>4.0</v>
      </c>
      <c r="I64" s="64">
        <f t="shared" si="21"/>
        <v>36.66666667</v>
      </c>
      <c r="J64" s="64">
        <f t="shared" si="22"/>
        <v>30</v>
      </c>
      <c r="K64" s="64">
        <f t="shared" si="23"/>
        <v>33.33333333</v>
      </c>
      <c r="L64" s="64">
        <f t="shared" si="24"/>
        <v>0</v>
      </c>
      <c r="M64" s="65">
        <f t="shared" si="25"/>
        <v>100</v>
      </c>
      <c r="O64" s="49"/>
      <c r="P64" s="49"/>
      <c r="Q64" s="49"/>
      <c r="R64" s="49"/>
      <c r="S64" s="49"/>
      <c r="T64" s="49"/>
    </row>
    <row r="65">
      <c r="A65" s="54" t="s">
        <v>59</v>
      </c>
      <c r="B65" s="54">
        <f>8+1+0+6</f>
        <v>15</v>
      </c>
      <c r="C65" s="54">
        <f>12+0+0+0</f>
        <v>12</v>
      </c>
      <c r="D65" s="54">
        <f>4+5+0+0</f>
        <v>9</v>
      </c>
      <c r="E65" s="54">
        <v>0.0</v>
      </c>
      <c r="F65" s="54">
        <f t="shared" si="20"/>
        <v>36</v>
      </c>
      <c r="G65" s="49"/>
      <c r="H65" s="54">
        <v>5.0</v>
      </c>
      <c r="I65" s="64">
        <f t="shared" si="21"/>
        <v>41.66666667</v>
      </c>
      <c r="J65" s="64">
        <f t="shared" si="22"/>
        <v>33.33333333</v>
      </c>
      <c r="K65" s="64">
        <f t="shared" si="23"/>
        <v>25</v>
      </c>
      <c r="L65" s="64">
        <f t="shared" si="24"/>
        <v>0</v>
      </c>
      <c r="M65" s="65">
        <f t="shared" si="25"/>
        <v>100</v>
      </c>
      <c r="O65" s="49"/>
      <c r="P65" s="49"/>
      <c r="Q65" s="49"/>
      <c r="R65" s="49"/>
      <c r="S65" s="49"/>
      <c r="T65" s="49"/>
    </row>
    <row r="66">
      <c r="A66" s="54" t="s">
        <v>60</v>
      </c>
      <c r="B66" s="54">
        <f>10+4+7</f>
        <v>21</v>
      </c>
      <c r="C66" s="54">
        <f>10+2+6</f>
        <v>18</v>
      </c>
      <c r="D66" s="54">
        <f>8+7+6+1</f>
        <v>22</v>
      </c>
      <c r="E66" s="54">
        <v>0.0</v>
      </c>
      <c r="F66" s="54">
        <f t="shared" si="20"/>
        <v>61</v>
      </c>
      <c r="G66" s="49"/>
      <c r="H66" s="54">
        <v>6.0</v>
      </c>
      <c r="I66" s="64">
        <f t="shared" si="21"/>
        <v>34.42622951</v>
      </c>
      <c r="J66" s="64">
        <f t="shared" si="22"/>
        <v>29.50819672</v>
      </c>
      <c r="K66" s="64">
        <f t="shared" si="23"/>
        <v>36.06557377</v>
      </c>
      <c r="L66" s="64">
        <f t="shared" si="24"/>
        <v>0</v>
      </c>
      <c r="M66" s="65">
        <f t="shared" si="25"/>
        <v>100</v>
      </c>
      <c r="O66" s="49"/>
      <c r="P66" s="49"/>
      <c r="Q66" s="49"/>
      <c r="R66" s="49"/>
      <c r="S66" s="49"/>
      <c r="T66" s="49"/>
    </row>
    <row r="67">
      <c r="A67" s="54" t="s">
        <v>61</v>
      </c>
      <c r="B67" s="54">
        <f t="shared" ref="B67:D67" si="26">6+0</f>
        <v>6</v>
      </c>
      <c r="C67" s="54">
        <f t="shared" si="26"/>
        <v>6</v>
      </c>
      <c r="D67" s="54">
        <f t="shared" si="26"/>
        <v>6</v>
      </c>
      <c r="E67" s="54">
        <v>0.0</v>
      </c>
      <c r="F67" s="54">
        <f t="shared" si="20"/>
        <v>18</v>
      </c>
      <c r="G67" s="49"/>
      <c r="H67" s="54">
        <v>7.0</v>
      </c>
      <c r="I67" s="64">
        <f t="shared" si="21"/>
        <v>33.33333333</v>
      </c>
      <c r="J67" s="64">
        <f t="shared" si="22"/>
        <v>33.33333333</v>
      </c>
      <c r="K67" s="64">
        <f t="shared" si="23"/>
        <v>33.33333333</v>
      </c>
      <c r="L67" s="64">
        <f t="shared" si="24"/>
        <v>0</v>
      </c>
      <c r="M67" s="65">
        <f t="shared" si="25"/>
        <v>100</v>
      </c>
      <c r="O67" s="49"/>
      <c r="P67" s="49"/>
      <c r="Q67" s="49"/>
      <c r="R67" s="49"/>
      <c r="S67" s="49"/>
      <c r="T67" s="49"/>
    </row>
    <row r="68">
      <c r="A68" s="54" t="s">
        <v>62</v>
      </c>
      <c r="B68" s="54">
        <f>7+2+8+0</f>
        <v>17</v>
      </c>
      <c r="C68" s="54">
        <f>4+3+7+0</f>
        <v>14</v>
      </c>
      <c r="D68" s="54">
        <f>4+3+6+0</f>
        <v>13</v>
      </c>
      <c r="E68" s="54">
        <v>0.0</v>
      </c>
      <c r="F68" s="54">
        <f t="shared" si="20"/>
        <v>44</v>
      </c>
      <c r="G68" s="49"/>
      <c r="H68" s="54">
        <v>8.0</v>
      </c>
      <c r="I68" s="64">
        <f t="shared" si="21"/>
        <v>38.63636364</v>
      </c>
      <c r="J68" s="64">
        <f t="shared" si="22"/>
        <v>31.81818182</v>
      </c>
      <c r="K68" s="64">
        <f t="shared" si="23"/>
        <v>29.54545455</v>
      </c>
      <c r="L68" s="64">
        <f t="shared" si="24"/>
        <v>0</v>
      </c>
      <c r="M68" s="65">
        <f t="shared" si="25"/>
        <v>100</v>
      </c>
      <c r="O68" s="49"/>
      <c r="P68" s="49"/>
      <c r="Q68" s="49"/>
      <c r="R68" s="49"/>
      <c r="S68" s="49"/>
      <c r="T68" s="49"/>
    </row>
    <row r="69">
      <c r="A69" s="54" t="s">
        <v>63</v>
      </c>
      <c r="B69" s="54">
        <f>8+1+5</f>
        <v>14</v>
      </c>
      <c r="C69" s="54">
        <f>11+2+5</f>
        <v>18</v>
      </c>
      <c r="D69" s="54">
        <f>11+3+8</f>
        <v>22</v>
      </c>
      <c r="E69" s="54">
        <v>0.0</v>
      </c>
      <c r="F69" s="54">
        <f t="shared" si="20"/>
        <v>54</v>
      </c>
      <c r="G69" s="49"/>
      <c r="H69" s="54">
        <v>9.0</v>
      </c>
      <c r="I69" s="64">
        <f t="shared" si="21"/>
        <v>25.92592593</v>
      </c>
      <c r="J69" s="64">
        <f t="shared" si="22"/>
        <v>33.33333333</v>
      </c>
      <c r="K69" s="64">
        <f t="shared" si="23"/>
        <v>40.74074074</v>
      </c>
      <c r="L69" s="64">
        <f t="shared" si="24"/>
        <v>0</v>
      </c>
      <c r="M69" s="65">
        <f t="shared" si="25"/>
        <v>100</v>
      </c>
      <c r="O69" s="49"/>
      <c r="P69" s="49"/>
      <c r="Q69" s="49"/>
      <c r="R69" s="49"/>
      <c r="S69" s="49"/>
      <c r="T69" s="49"/>
    </row>
    <row r="70">
      <c r="A70" s="54" t="s">
        <v>64</v>
      </c>
      <c r="B70" s="54">
        <f>13+5+7</f>
        <v>25</v>
      </c>
      <c r="C70" s="54">
        <f>8+1+9</f>
        <v>18</v>
      </c>
      <c r="D70" s="54">
        <f>17+2+3</f>
        <v>22</v>
      </c>
      <c r="E70" s="54">
        <v>0.0</v>
      </c>
      <c r="F70" s="54">
        <f t="shared" si="20"/>
        <v>65</v>
      </c>
      <c r="G70" s="49"/>
      <c r="H70" s="54">
        <v>10.0</v>
      </c>
      <c r="I70" s="64">
        <f t="shared" si="21"/>
        <v>38.46153846</v>
      </c>
      <c r="J70" s="64">
        <f t="shared" si="22"/>
        <v>27.69230769</v>
      </c>
      <c r="K70" s="64">
        <f t="shared" si="23"/>
        <v>33.84615385</v>
      </c>
      <c r="L70" s="64">
        <f t="shared" si="24"/>
        <v>0</v>
      </c>
      <c r="M70" s="65">
        <f t="shared" si="25"/>
        <v>100</v>
      </c>
      <c r="O70" s="49"/>
      <c r="P70" s="49"/>
      <c r="Q70" s="49"/>
      <c r="R70" s="49"/>
      <c r="S70" s="49"/>
      <c r="T70" s="49"/>
    </row>
    <row r="71">
      <c r="G71" s="49"/>
      <c r="H71" s="49"/>
      <c r="I71" s="49"/>
      <c r="J71" s="49"/>
      <c r="K71" s="49"/>
      <c r="L71" s="49"/>
      <c r="M71" s="49"/>
      <c r="O71" s="49"/>
      <c r="P71" s="49"/>
      <c r="Q71" s="49"/>
      <c r="R71" s="49"/>
      <c r="S71" s="49"/>
      <c r="T71" s="49"/>
    </row>
    <row r="72">
      <c r="G72" s="49"/>
      <c r="H72" s="49"/>
      <c r="I72" s="49"/>
      <c r="J72" s="49"/>
      <c r="K72" s="49"/>
      <c r="L72" s="49"/>
      <c r="M72" s="49"/>
      <c r="O72" s="49"/>
      <c r="P72" s="49"/>
      <c r="Q72" s="49"/>
      <c r="R72" s="49"/>
      <c r="S72" s="49"/>
      <c r="T72" s="49"/>
    </row>
    <row r="73">
      <c r="G73" s="49"/>
      <c r="H73" s="49"/>
      <c r="I73" s="49"/>
      <c r="J73" s="49"/>
      <c r="K73" s="49"/>
      <c r="L73" s="49"/>
      <c r="M73" s="49"/>
      <c r="O73" s="49"/>
      <c r="P73" s="49"/>
      <c r="Q73" s="49"/>
      <c r="R73" s="49"/>
      <c r="S73" s="49"/>
      <c r="T73" s="49"/>
    </row>
    <row r="74">
      <c r="A74" s="73"/>
      <c r="B74" s="73"/>
      <c r="C74" s="73"/>
      <c r="D74" s="73"/>
      <c r="E74" s="73"/>
      <c r="F74" s="73"/>
      <c r="G74" s="74"/>
      <c r="H74" s="74"/>
      <c r="I74" s="74"/>
      <c r="J74" s="74"/>
      <c r="K74" s="74"/>
      <c r="L74" s="74"/>
      <c r="M74" s="74"/>
      <c r="N74" s="73"/>
      <c r="O74" s="74"/>
      <c r="P74" s="74"/>
      <c r="Q74" s="74"/>
      <c r="R74" s="74"/>
      <c r="S74" s="74"/>
      <c r="T74" s="74"/>
      <c r="U74" s="73"/>
      <c r="V74" s="73"/>
      <c r="W74" s="73"/>
      <c r="X74" s="73"/>
      <c r="Y74" s="73"/>
      <c r="Z74" s="73"/>
      <c r="AA74" s="73"/>
      <c r="AB74" s="73"/>
    </row>
    <row r="75">
      <c r="G75" s="49"/>
      <c r="H75" s="49"/>
      <c r="I75" s="49"/>
      <c r="J75" s="49"/>
      <c r="K75" s="49"/>
      <c r="L75" s="49"/>
      <c r="M75" s="49"/>
      <c r="O75" s="49"/>
      <c r="P75" s="49"/>
      <c r="Q75" s="49"/>
      <c r="R75" s="49"/>
      <c r="S75" s="49"/>
      <c r="T75" s="49"/>
    </row>
    <row r="76">
      <c r="A76" s="1" t="s">
        <v>65</v>
      </c>
      <c r="G76" s="49"/>
      <c r="H76" s="49"/>
      <c r="I76" s="49"/>
      <c r="J76" s="49"/>
      <c r="K76" s="49"/>
      <c r="L76" s="49"/>
      <c r="M76" s="49"/>
      <c r="O76" s="49"/>
      <c r="P76" s="49"/>
      <c r="Q76" s="49"/>
      <c r="R76" s="49"/>
      <c r="S76" s="49"/>
      <c r="T76" s="49"/>
    </row>
    <row r="77">
      <c r="G77" s="49"/>
      <c r="H77" s="49"/>
      <c r="I77" s="49"/>
      <c r="J77" s="49"/>
      <c r="K77" s="49"/>
      <c r="L77" s="49"/>
      <c r="M77" s="49"/>
      <c r="O77" s="49"/>
      <c r="P77" s="49"/>
      <c r="Q77" s="49"/>
      <c r="R77" s="49"/>
      <c r="S77" s="49"/>
      <c r="T77" s="49"/>
    </row>
    <row r="78">
      <c r="G78" s="49"/>
      <c r="H78" s="49"/>
      <c r="I78" s="49"/>
      <c r="J78" s="49"/>
      <c r="K78" s="49"/>
      <c r="L78" s="49"/>
      <c r="M78" s="49"/>
      <c r="O78" s="49"/>
      <c r="P78" s="49"/>
      <c r="Q78" s="49"/>
      <c r="R78" s="49"/>
      <c r="S78" s="49"/>
      <c r="T78" s="49"/>
    </row>
    <row r="79">
      <c r="A79" s="1" t="s">
        <v>66</v>
      </c>
      <c r="G79" s="49"/>
      <c r="H79" s="49"/>
      <c r="I79" s="49"/>
      <c r="J79" s="49"/>
      <c r="K79" s="49"/>
      <c r="L79" s="49"/>
      <c r="M79" s="49"/>
      <c r="O79" s="49"/>
      <c r="P79" s="49"/>
      <c r="Q79" s="49"/>
      <c r="R79" s="49"/>
      <c r="S79" s="49"/>
      <c r="T79" s="49"/>
    </row>
    <row r="80">
      <c r="A80" s="51" t="s">
        <v>67</v>
      </c>
      <c r="G80" s="49"/>
      <c r="H80" s="51" t="s">
        <v>67</v>
      </c>
      <c r="O80" s="49"/>
      <c r="P80" s="49"/>
      <c r="Q80" s="49"/>
      <c r="R80" s="49"/>
      <c r="S80" s="49"/>
      <c r="T80" s="49"/>
    </row>
    <row r="81">
      <c r="A81" s="49"/>
      <c r="B81" s="5" t="s">
        <v>9</v>
      </c>
      <c r="C81" s="29"/>
      <c r="D81" s="29"/>
      <c r="E81" s="6"/>
      <c r="F81" s="49"/>
      <c r="G81" s="49"/>
      <c r="H81" s="49"/>
      <c r="I81" s="53" t="s">
        <v>39</v>
      </c>
      <c r="J81" s="29"/>
      <c r="K81" s="29"/>
      <c r="L81" s="6"/>
      <c r="M81" s="49"/>
      <c r="O81" s="49"/>
      <c r="P81" s="49"/>
      <c r="Q81" s="49"/>
      <c r="R81" s="49"/>
      <c r="S81" s="49"/>
      <c r="T81" s="49"/>
    </row>
    <row r="82">
      <c r="A82" s="54" t="s">
        <v>40</v>
      </c>
      <c r="B82" s="55" t="s">
        <v>41</v>
      </c>
      <c r="C82" s="55" t="s">
        <v>42</v>
      </c>
      <c r="D82" s="56" t="s">
        <v>43</v>
      </c>
      <c r="E82" s="56" t="s">
        <v>44</v>
      </c>
      <c r="F82" s="57" t="s">
        <v>32</v>
      </c>
      <c r="G82" s="49"/>
      <c r="H82" s="54" t="s">
        <v>40</v>
      </c>
      <c r="I82" s="55" t="s">
        <v>41</v>
      </c>
      <c r="J82" s="55" t="s">
        <v>42</v>
      </c>
      <c r="K82" s="56" t="s">
        <v>43</v>
      </c>
      <c r="L82" s="56" t="s">
        <v>44</v>
      </c>
      <c r="M82" s="57" t="s">
        <v>32</v>
      </c>
      <c r="O82" s="49"/>
      <c r="P82" s="49"/>
      <c r="Q82" s="49"/>
      <c r="R82" s="49"/>
      <c r="S82" s="49"/>
      <c r="T82" s="49"/>
    </row>
    <row r="83">
      <c r="A83" s="54"/>
      <c r="B83" s="60" t="s">
        <v>45</v>
      </c>
      <c r="C83" s="60" t="s">
        <v>46</v>
      </c>
      <c r="D83" s="61" t="s">
        <v>45</v>
      </c>
      <c r="E83" s="61" t="s">
        <v>46</v>
      </c>
      <c r="F83" s="57"/>
      <c r="G83" s="49"/>
      <c r="H83" s="59"/>
      <c r="I83" s="60" t="s">
        <v>45</v>
      </c>
      <c r="J83" s="60" t="s">
        <v>46</v>
      </c>
      <c r="K83" s="61" t="s">
        <v>45</v>
      </c>
      <c r="L83" s="61" t="s">
        <v>46</v>
      </c>
      <c r="M83" s="62"/>
      <c r="O83" s="49"/>
      <c r="P83" s="49"/>
      <c r="Q83" s="49"/>
      <c r="R83" s="49"/>
      <c r="S83" s="49"/>
      <c r="T83" s="49"/>
    </row>
    <row r="84">
      <c r="A84" s="54">
        <v>1.0</v>
      </c>
      <c r="B84" s="75">
        <v>0.0</v>
      </c>
      <c r="C84" s="75">
        <v>39.0</v>
      </c>
      <c r="D84" s="75">
        <v>0.0</v>
      </c>
      <c r="E84" s="75">
        <v>45.0</v>
      </c>
      <c r="F84" s="75">
        <v>84.0</v>
      </c>
      <c r="G84" s="49"/>
      <c r="H84" s="54">
        <v>1.0</v>
      </c>
      <c r="I84" s="64">
        <f t="shared" ref="I84:I93" si="27">((B84)/(F84))*100</f>
        <v>0</v>
      </c>
      <c r="J84" s="64">
        <f t="shared" ref="J84:J93" si="28">((C84)/(F84))*100</f>
        <v>46.42857143</v>
      </c>
      <c r="K84" s="64">
        <f t="shared" ref="K84:K93" si="29">((D84)/(F84))*100</f>
        <v>0</v>
      </c>
      <c r="L84" s="64">
        <f t="shared" ref="L84:L93" si="30">((E84)/(F84))*100</f>
        <v>53.57142857</v>
      </c>
      <c r="M84" s="65">
        <f t="shared" ref="M84:M93" si="31">SUM(I84:L84)</f>
        <v>100</v>
      </c>
      <c r="O84" s="49"/>
      <c r="P84" s="49"/>
      <c r="Q84" s="49"/>
      <c r="R84" s="49"/>
      <c r="S84" s="49"/>
      <c r="T84" s="49"/>
    </row>
    <row r="85">
      <c r="A85" s="54">
        <v>2.0</v>
      </c>
      <c r="B85" s="75">
        <v>0.0</v>
      </c>
      <c r="C85" s="75">
        <v>33.0</v>
      </c>
      <c r="D85" s="75">
        <v>0.0</v>
      </c>
      <c r="E85" s="75">
        <v>27.0</v>
      </c>
      <c r="F85" s="75">
        <v>60.0</v>
      </c>
      <c r="G85" s="49"/>
      <c r="H85" s="54">
        <v>2.0</v>
      </c>
      <c r="I85" s="64">
        <f t="shared" si="27"/>
        <v>0</v>
      </c>
      <c r="J85" s="64">
        <f t="shared" si="28"/>
        <v>55</v>
      </c>
      <c r="K85" s="64">
        <f t="shared" si="29"/>
        <v>0</v>
      </c>
      <c r="L85" s="64">
        <f t="shared" si="30"/>
        <v>45</v>
      </c>
      <c r="M85" s="65">
        <f t="shared" si="31"/>
        <v>100</v>
      </c>
    </row>
    <row r="86">
      <c r="A86" s="54">
        <v>3.0</v>
      </c>
      <c r="B86" s="75">
        <v>0.0</v>
      </c>
      <c r="C86" s="75">
        <v>31.0</v>
      </c>
      <c r="D86" s="75">
        <v>0.0</v>
      </c>
      <c r="E86" s="75">
        <v>39.0</v>
      </c>
      <c r="F86" s="75">
        <v>70.0</v>
      </c>
      <c r="G86" s="49"/>
      <c r="H86" s="54">
        <v>3.0</v>
      </c>
      <c r="I86" s="64">
        <f t="shared" si="27"/>
        <v>0</v>
      </c>
      <c r="J86" s="64">
        <f t="shared" si="28"/>
        <v>44.28571429</v>
      </c>
      <c r="K86" s="64">
        <f t="shared" si="29"/>
        <v>0</v>
      </c>
      <c r="L86" s="64">
        <f t="shared" si="30"/>
        <v>55.71428571</v>
      </c>
      <c r="M86" s="65">
        <f t="shared" si="31"/>
        <v>100</v>
      </c>
    </row>
    <row r="87">
      <c r="A87" s="54">
        <v>4.0</v>
      </c>
      <c r="B87" s="75">
        <v>0.0</v>
      </c>
      <c r="C87" s="75">
        <v>18.0</v>
      </c>
      <c r="D87" s="75">
        <v>0.0</v>
      </c>
      <c r="E87" s="75">
        <v>21.0</v>
      </c>
      <c r="F87" s="75">
        <v>39.0</v>
      </c>
      <c r="G87" s="49"/>
      <c r="H87" s="54">
        <v>4.0</v>
      </c>
      <c r="I87" s="64">
        <f t="shared" si="27"/>
        <v>0</v>
      </c>
      <c r="J87" s="64">
        <f t="shared" si="28"/>
        <v>46.15384615</v>
      </c>
      <c r="K87" s="64">
        <f t="shared" si="29"/>
        <v>0</v>
      </c>
      <c r="L87" s="64">
        <f t="shared" si="30"/>
        <v>53.84615385</v>
      </c>
      <c r="M87" s="65">
        <f t="shared" si="31"/>
        <v>100</v>
      </c>
    </row>
    <row r="88">
      <c r="A88" s="54">
        <v>5.0</v>
      </c>
      <c r="B88" s="75">
        <v>0.0</v>
      </c>
      <c r="C88" s="75">
        <v>21.0</v>
      </c>
      <c r="D88" s="75">
        <v>0.0</v>
      </c>
      <c r="E88" s="75">
        <v>16.0</v>
      </c>
      <c r="F88" s="75">
        <v>37.0</v>
      </c>
      <c r="G88" s="49"/>
      <c r="H88" s="54">
        <v>5.0</v>
      </c>
      <c r="I88" s="64">
        <f t="shared" si="27"/>
        <v>0</v>
      </c>
      <c r="J88" s="64">
        <f t="shared" si="28"/>
        <v>56.75675676</v>
      </c>
      <c r="K88" s="64">
        <f t="shared" si="29"/>
        <v>0</v>
      </c>
      <c r="L88" s="64">
        <f t="shared" si="30"/>
        <v>43.24324324</v>
      </c>
      <c r="M88" s="65">
        <f t="shared" si="31"/>
        <v>100</v>
      </c>
    </row>
    <row r="89">
      <c r="A89" s="54">
        <v>6.0</v>
      </c>
      <c r="B89" s="75">
        <v>0.0</v>
      </c>
      <c r="C89" s="75">
        <v>26.0</v>
      </c>
      <c r="D89" s="75">
        <v>0.0</v>
      </c>
      <c r="E89" s="75">
        <v>25.0</v>
      </c>
      <c r="F89" s="75">
        <v>51.0</v>
      </c>
      <c r="G89" s="49"/>
      <c r="H89" s="54">
        <v>6.0</v>
      </c>
      <c r="I89" s="64">
        <f t="shared" si="27"/>
        <v>0</v>
      </c>
      <c r="J89" s="64">
        <f t="shared" si="28"/>
        <v>50.98039216</v>
      </c>
      <c r="K89" s="64">
        <f t="shared" si="29"/>
        <v>0</v>
      </c>
      <c r="L89" s="64">
        <f t="shared" si="30"/>
        <v>49.01960784</v>
      </c>
      <c r="M89" s="65">
        <f t="shared" si="31"/>
        <v>100</v>
      </c>
    </row>
    <row r="90">
      <c r="A90" s="54">
        <v>7.0</v>
      </c>
      <c r="B90" s="75">
        <v>0.0</v>
      </c>
      <c r="C90" s="75">
        <v>15.0</v>
      </c>
      <c r="D90" s="75">
        <v>0.0</v>
      </c>
      <c r="E90" s="75">
        <v>19.0</v>
      </c>
      <c r="F90" s="75">
        <v>34.0</v>
      </c>
      <c r="G90" s="49"/>
      <c r="H90" s="54">
        <v>7.0</v>
      </c>
      <c r="I90" s="64">
        <f t="shared" si="27"/>
        <v>0</v>
      </c>
      <c r="J90" s="64">
        <f t="shared" si="28"/>
        <v>44.11764706</v>
      </c>
      <c r="K90" s="64">
        <f t="shared" si="29"/>
        <v>0</v>
      </c>
      <c r="L90" s="64">
        <f t="shared" si="30"/>
        <v>55.88235294</v>
      </c>
      <c r="M90" s="65">
        <f t="shared" si="31"/>
        <v>100</v>
      </c>
    </row>
    <row r="91">
      <c r="A91" s="54">
        <v>8.0</v>
      </c>
      <c r="B91" s="75">
        <v>0.0</v>
      </c>
      <c r="C91" s="75">
        <v>20.0</v>
      </c>
      <c r="D91" s="75">
        <v>0.0</v>
      </c>
      <c r="E91" s="75">
        <v>17.0</v>
      </c>
      <c r="F91" s="75">
        <v>37.0</v>
      </c>
      <c r="G91" s="49"/>
      <c r="H91" s="54">
        <v>8.0</v>
      </c>
      <c r="I91" s="64">
        <f t="shared" si="27"/>
        <v>0</v>
      </c>
      <c r="J91" s="64">
        <f t="shared" si="28"/>
        <v>54.05405405</v>
      </c>
      <c r="K91" s="64">
        <f t="shared" si="29"/>
        <v>0</v>
      </c>
      <c r="L91" s="64">
        <f t="shared" si="30"/>
        <v>45.94594595</v>
      </c>
      <c r="M91" s="65">
        <f t="shared" si="31"/>
        <v>100</v>
      </c>
    </row>
    <row r="92">
      <c r="A92" s="54">
        <v>9.0</v>
      </c>
      <c r="B92" s="75">
        <v>0.0</v>
      </c>
      <c r="C92" s="75">
        <v>21.0</v>
      </c>
      <c r="D92" s="75">
        <v>0.0</v>
      </c>
      <c r="E92" s="75">
        <v>18.0</v>
      </c>
      <c r="F92" s="75">
        <v>39.0</v>
      </c>
      <c r="G92" s="49"/>
      <c r="H92" s="54">
        <v>9.0</v>
      </c>
      <c r="I92" s="64">
        <f t="shared" si="27"/>
        <v>0</v>
      </c>
      <c r="J92" s="64">
        <f t="shared" si="28"/>
        <v>53.84615385</v>
      </c>
      <c r="K92" s="64">
        <f t="shared" si="29"/>
        <v>0</v>
      </c>
      <c r="L92" s="64">
        <f t="shared" si="30"/>
        <v>46.15384615</v>
      </c>
      <c r="M92" s="65">
        <f t="shared" si="31"/>
        <v>100</v>
      </c>
    </row>
    <row r="93">
      <c r="A93" s="54">
        <v>10.0</v>
      </c>
      <c r="B93" s="75">
        <v>0.0</v>
      </c>
      <c r="C93" s="75">
        <v>25.0</v>
      </c>
      <c r="D93" s="75">
        <v>0.0</v>
      </c>
      <c r="E93" s="75">
        <v>20.0</v>
      </c>
      <c r="F93" s="75">
        <v>45.0</v>
      </c>
      <c r="G93" s="49"/>
      <c r="H93" s="54">
        <v>10.0</v>
      </c>
      <c r="I93" s="64">
        <f t="shared" si="27"/>
        <v>0</v>
      </c>
      <c r="J93" s="64">
        <f t="shared" si="28"/>
        <v>55.55555556</v>
      </c>
      <c r="K93" s="64">
        <f t="shared" si="29"/>
        <v>0</v>
      </c>
      <c r="L93" s="64">
        <f t="shared" si="30"/>
        <v>44.44444444</v>
      </c>
      <c r="M93" s="65">
        <f t="shared" si="31"/>
        <v>100</v>
      </c>
    </row>
    <row r="94">
      <c r="G94" s="49"/>
    </row>
    <row r="95">
      <c r="G95" s="49"/>
    </row>
    <row r="96">
      <c r="G96" s="49"/>
    </row>
    <row r="97">
      <c r="A97" s="1" t="s">
        <v>68</v>
      </c>
      <c r="G97" s="49"/>
    </row>
    <row r="98">
      <c r="A98" s="50" t="s">
        <v>69</v>
      </c>
      <c r="G98" s="49"/>
      <c r="H98" s="50" t="s">
        <v>69</v>
      </c>
    </row>
    <row r="99">
      <c r="A99" s="49"/>
      <c r="B99" s="5" t="s">
        <v>9</v>
      </c>
      <c r="C99" s="29"/>
      <c r="D99" s="29"/>
      <c r="E99" s="6"/>
      <c r="F99" s="49"/>
      <c r="G99" s="49"/>
      <c r="H99" s="49"/>
      <c r="I99" s="53" t="s">
        <v>39</v>
      </c>
      <c r="J99" s="29"/>
      <c r="K99" s="29"/>
      <c r="L99" s="6"/>
      <c r="M99" s="49"/>
    </row>
    <row r="100">
      <c r="A100" s="54" t="s">
        <v>40</v>
      </c>
      <c r="B100" s="69" t="s">
        <v>41</v>
      </c>
      <c r="C100" s="69" t="s">
        <v>42</v>
      </c>
      <c r="D100" s="70" t="s">
        <v>43</v>
      </c>
      <c r="E100" s="70" t="s">
        <v>44</v>
      </c>
      <c r="F100" s="57" t="s">
        <v>32</v>
      </c>
      <c r="G100" s="49"/>
      <c r="H100" s="54" t="s">
        <v>40</v>
      </c>
      <c r="I100" s="55" t="s">
        <v>41</v>
      </c>
      <c r="J100" s="55" t="s">
        <v>42</v>
      </c>
      <c r="K100" s="56" t="s">
        <v>43</v>
      </c>
      <c r="L100" s="56" t="s">
        <v>44</v>
      </c>
      <c r="M100" s="57" t="s">
        <v>32</v>
      </c>
    </row>
    <row r="101">
      <c r="A101" s="54"/>
      <c r="B101" s="60" t="s">
        <v>45</v>
      </c>
      <c r="C101" s="60" t="s">
        <v>46</v>
      </c>
      <c r="D101" s="61" t="s">
        <v>45</v>
      </c>
      <c r="E101" s="61" t="s">
        <v>46</v>
      </c>
      <c r="F101" s="57"/>
      <c r="G101" s="49"/>
      <c r="H101" s="59"/>
      <c r="I101" s="60" t="s">
        <v>45</v>
      </c>
      <c r="J101" s="60" t="s">
        <v>46</v>
      </c>
      <c r="K101" s="61" t="s">
        <v>45</v>
      </c>
      <c r="L101" s="61" t="s">
        <v>46</v>
      </c>
      <c r="M101" s="62"/>
      <c r="O101" s="49"/>
      <c r="P101" s="49"/>
      <c r="Q101" s="49"/>
      <c r="R101" s="49"/>
      <c r="S101" s="49"/>
      <c r="T101" s="49"/>
    </row>
    <row r="102">
      <c r="A102" s="54">
        <v>1.0</v>
      </c>
      <c r="B102" s="54">
        <v>0.0</v>
      </c>
      <c r="C102" s="54">
        <v>0.0</v>
      </c>
      <c r="D102" s="54">
        <v>0.0</v>
      </c>
      <c r="E102" s="54">
        <v>0.0</v>
      </c>
      <c r="F102" s="54">
        <v>0.0</v>
      </c>
      <c r="G102" s="49"/>
      <c r="H102" s="54">
        <v>1.0</v>
      </c>
      <c r="I102" s="65">
        <v>0.0</v>
      </c>
      <c r="J102" s="65">
        <v>0.0</v>
      </c>
      <c r="K102" s="65">
        <v>0.0</v>
      </c>
      <c r="L102" s="65">
        <v>0.0</v>
      </c>
      <c r="M102" s="65">
        <v>0.0</v>
      </c>
      <c r="O102" s="49"/>
      <c r="P102" s="49"/>
      <c r="Q102" s="49"/>
      <c r="R102" s="49"/>
      <c r="S102" s="49"/>
      <c r="T102" s="49"/>
    </row>
    <row r="103">
      <c r="A103" s="54">
        <v>2.0</v>
      </c>
      <c r="B103" s="54">
        <v>0.0</v>
      </c>
      <c r="C103" s="54">
        <v>0.0</v>
      </c>
      <c r="D103" s="54">
        <v>0.0</v>
      </c>
      <c r="E103" s="54">
        <v>0.0</v>
      </c>
      <c r="F103" s="54">
        <v>0.0</v>
      </c>
      <c r="G103" s="49"/>
      <c r="H103" s="54">
        <v>2.0</v>
      </c>
      <c r="I103" s="65">
        <v>0.0</v>
      </c>
      <c r="J103" s="65">
        <v>0.0</v>
      </c>
      <c r="K103" s="65">
        <v>0.0</v>
      </c>
      <c r="L103" s="65">
        <v>0.0</v>
      </c>
      <c r="M103" s="65">
        <v>0.0</v>
      </c>
      <c r="O103" s="49"/>
      <c r="P103" s="49"/>
      <c r="Q103" s="49"/>
      <c r="R103" s="49"/>
      <c r="S103" s="49"/>
      <c r="T103" s="49"/>
    </row>
    <row r="104">
      <c r="A104" s="54">
        <v>3.0</v>
      </c>
      <c r="B104" s="54">
        <v>0.0</v>
      </c>
      <c r="C104" s="54">
        <v>0.0</v>
      </c>
      <c r="D104" s="54">
        <v>0.0</v>
      </c>
      <c r="E104" s="54">
        <v>0.0</v>
      </c>
      <c r="F104" s="54">
        <v>0.0</v>
      </c>
      <c r="G104" s="49"/>
      <c r="H104" s="54">
        <v>3.0</v>
      </c>
      <c r="I104" s="65">
        <v>0.0</v>
      </c>
      <c r="J104" s="65">
        <v>0.0</v>
      </c>
      <c r="K104" s="65">
        <v>0.0</v>
      </c>
      <c r="L104" s="65">
        <v>0.0</v>
      </c>
      <c r="M104" s="65">
        <v>0.0</v>
      </c>
      <c r="O104" s="49"/>
      <c r="P104" s="49"/>
      <c r="Q104" s="49"/>
      <c r="R104" s="49"/>
      <c r="S104" s="49"/>
      <c r="T104" s="49"/>
    </row>
    <row r="105">
      <c r="A105" s="54">
        <v>4.0</v>
      </c>
      <c r="B105" s="54">
        <v>0.0</v>
      </c>
      <c r="C105" s="54">
        <v>0.0</v>
      </c>
      <c r="D105" s="54">
        <v>0.0</v>
      </c>
      <c r="E105" s="54">
        <v>0.0</v>
      </c>
      <c r="F105" s="54">
        <v>0.0</v>
      </c>
      <c r="G105" s="49"/>
      <c r="H105" s="54">
        <v>4.0</v>
      </c>
      <c r="I105" s="65">
        <v>0.0</v>
      </c>
      <c r="J105" s="65">
        <v>0.0</v>
      </c>
      <c r="K105" s="65">
        <v>0.0</v>
      </c>
      <c r="L105" s="65">
        <v>0.0</v>
      </c>
      <c r="M105" s="65">
        <v>0.0</v>
      </c>
      <c r="O105" s="49"/>
      <c r="P105" s="49"/>
      <c r="Q105" s="49"/>
      <c r="R105" s="49"/>
      <c r="S105" s="49"/>
      <c r="T105" s="49"/>
    </row>
    <row r="106">
      <c r="A106" s="54">
        <v>5.0</v>
      </c>
      <c r="B106" s="54">
        <v>0.0</v>
      </c>
      <c r="C106" s="54">
        <v>0.0</v>
      </c>
      <c r="D106" s="54">
        <v>0.0</v>
      </c>
      <c r="E106" s="54">
        <v>0.0</v>
      </c>
      <c r="F106" s="54">
        <v>0.0</v>
      </c>
      <c r="G106" s="49"/>
      <c r="H106" s="54">
        <v>5.0</v>
      </c>
      <c r="I106" s="65">
        <v>0.0</v>
      </c>
      <c r="J106" s="65">
        <v>0.0</v>
      </c>
      <c r="K106" s="65">
        <v>0.0</v>
      </c>
      <c r="L106" s="65">
        <v>0.0</v>
      </c>
      <c r="M106" s="65">
        <v>0.0</v>
      </c>
      <c r="O106" s="49"/>
      <c r="P106" s="49"/>
      <c r="Q106" s="49"/>
      <c r="R106" s="49"/>
      <c r="S106" s="49"/>
      <c r="T106" s="49"/>
    </row>
    <row r="107">
      <c r="A107" s="54">
        <v>6.0</v>
      </c>
      <c r="B107" s="54">
        <v>0.0</v>
      </c>
      <c r="C107" s="54">
        <v>0.0</v>
      </c>
      <c r="D107" s="54">
        <v>0.0</v>
      </c>
      <c r="E107" s="54">
        <v>0.0</v>
      </c>
      <c r="F107" s="54">
        <v>0.0</v>
      </c>
      <c r="G107" s="49"/>
      <c r="H107" s="54">
        <v>6.0</v>
      </c>
      <c r="I107" s="65">
        <v>0.0</v>
      </c>
      <c r="J107" s="65">
        <v>0.0</v>
      </c>
      <c r="K107" s="65">
        <v>0.0</v>
      </c>
      <c r="L107" s="65">
        <v>0.0</v>
      </c>
      <c r="M107" s="65">
        <v>0.0</v>
      </c>
      <c r="O107" s="49"/>
      <c r="P107" s="49"/>
      <c r="Q107" s="49"/>
      <c r="R107" s="49"/>
      <c r="S107" s="49"/>
      <c r="T107" s="49"/>
    </row>
    <row r="108">
      <c r="A108" s="54">
        <v>7.0</v>
      </c>
      <c r="B108" s="54">
        <v>0.0</v>
      </c>
      <c r="C108" s="54">
        <v>0.0</v>
      </c>
      <c r="D108" s="54">
        <v>0.0</v>
      </c>
      <c r="E108" s="54">
        <v>0.0</v>
      </c>
      <c r="F108" s="54">
        <v>0.0</v>
      </c>
      <c r="G108" s="49"/>
      <c r="H108" s="54">
        <v>7.0</v>
      </c>
      <c r="I108" s="65">
        <v>0.0</v>
      </c>
      <c r="J108" s="65">
        <v>0.0</v>
      </c>
      <c r="K108" s="65">
        <v>0.0</v>
      </c>
      <c r="L108" s="65">
        <v>0.0</v>
      </c>
      <c r="M108" s="65">
        <v>0.0</v>
      </c>
      <c r="O108" s="49"/>
      <c r="P108" s="49"/>
      <c r="Q108" s="49"/>
      <c r="R108" s="49"/>
      <c r="S108" s="49"/>
      <c r="T108" s="49"/>
    </row>
    <row r="109">
      <c r="A109" s="54">
        <v>8.0</v>
      </c>
      <c r="B109" s="54">
        <v>0.0</v>
      </c>
      <c r="C109" s="54">
        <v>0.0</v>
      </c>
      <c r="D109" s="54">
        <v>0.0</v>
      </c>
      <c r="E109" s="54">
        <v>0.0</v>
      </c>
      <c r="F109" s="54">
        <v>0.0</v>
      </c>
      <c r="G109" s="49"/>
      <c r="H109" s="54">
        <v>8.0</v>
      </c>
      <c r="I109" s="65">
        <v>0.0</v>
      </c>
      <c r="J109" s="65">
        <v>0.0</v>
      </c>
      <c r="K109" s="65">
        <v>0.0</v>
      </c>
      <c r="L109" s="65">
        <v>0.0</v>
      </c>
      <c r="M109" s="65">
        <v>0.0</v>
      </c>
      <c r="O109" s="49"/>
      <c r="P109" s="49"/>
      <c r="Q109" s="49"/>
      <c r="R109" s="49"/>
      <c r="S109" s="49"/>
      <c r="T109" s="49"/>
    </row>
    <row r="110">
      <c r="A110" s="54">
        <v>9.0</v>
      </c>
      <c r="B110" s="54">
        <v>0.0</v>
      </c>
      <c r="C110" s="54">
        <v>0.0</v>
      </c>
      <c r="D110" s="54">
        <v>0.0</v>
      </c>
      <c r="E110" s="54">
        <v>0.0</v>
      </c>
      <c r="F110" s="54">
        <v>0.0</v>
      </c>
      <c r="G110" s="49"/>
      <c r="H110" s="54">
        <v>9.0</v>
      </c>
      <c r="I110" s="65">
        <v>0.0</v>
      </c>
      <c r="J110" s="65">
        <v>0.0</v>
      </c>
      <c r="K110" s="65">
        <v>0.0</v>
      </c>
      <c r="L110" s="65">
        <v>0.0</v>
      </c>
      <c r="M110" s="65">
        <v>0.0</v>
      </c>
      <c r="O110" s="49"/>
      <c r="P110" s="49"/>
      <c r="Q110" s="49"/>
      <c r="R110" s="49"/>
      <c r="S110" s="49"/>
      <c r="T110" s="49"/>
    </row>
    <row r="111">
      <c r="A111" s="54">
        <v>10.0</v>
      </c>
      <c r="B111" s="54">
        <v>0.0</v>
      </c>
      <c r="C111" s="54">
        <v>0.0</v>
      </c>
      <c r="D111" s="54">
        <v>0.0</v>
      </c>
      <c r="E111" s="54">
        <v>0.0</v>
      </c>
      <c r="F111" s="54">
        <v>0.0</v>
      </c>
      <c r="G111" s="49"/>
      <c r="H111" s="54">
        <v>10.0</v>
      </c>
      <c r="I111" s="65">
        <v>0.0</v>
      </c>
      <c r="J111" s="65">
        <v>0.0</v>
      </c>
      <c r="K111" s="65">
        <v>0.0</v>
      </c>
      <c r="L111" s="65">
        <v>0.0</v>
      </c>
      <c r="M111" s="65">
        <v>0.0</v>
      </c>
      <c r="O111" s="49"/>
      <c r="P111" s="49"/>
      <c r="Q111" s="49"/>
      <c r="R111" s="49"/>
      <c r="S111" s="49"/>
      <c r="T111" s="49"/>
    </row>
    <row r="112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O112" s="49"/>
      <c r="P112" s="49"/>
      <c r="Q112" s="49"/>
      <c r="R112" s="49"/>
      <c r="S112" s="49"/>
      <c r="T112" s="49"/>
    </row>
    <row r="113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O113" s="49"/>
      <c r="P113" s="49"/>
      <c r="Q113" s="49"/>
      <c r="R113" s="49"/>
      <c r="S113" s="49"/>
      <c r="T113" s="49"/>
    </row>
    <row r="114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O114" s="49"/>
      <c r="P114" s="49"/>
      <c r="Q114" s="49"/>
      <c r="R114" s="49"/>
      <c r="S114" s="49"/>
      <c r="T114" s="49"/>
    </row>
    <row r="115">
      <c r="A115" s="1" t="s">
        <v>70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O115" s="49"/>
      <c r="P115" s="49"/>
      <c r="Q115" s="49"/>
      <c r="R115" s="49"/>
      <c r="S115" s="49"/>
      <c r="T115" s="49"/>
    </row>
    <row r="116">
      <c r="A116" s="50" t="s">
        <v>71</v>
      </c>
      <c r="H116" s="50" t="s">
        <v>71</v>
      </c>
      <c r="O116" s="49"/>
      <c r="P116" s="49"/>
      <c r="Q116" s="49"/>
      <c r="R116" s="49"/>
      <c r="S116" s="49"/>
      <c r="T116" s="49"/>
    </row>
    <row r="117">
      <c r="A117" s="49"/>
      <c r="B117" s="5" t="s">
        <v>9</v>
      </c>
      <c r="C117" s="29"/>
      <c r="D117" s="29"/>
      <c r="E117" s="6"/>
      <c r="F117" s="49"/>
      <c r="H117" s="49"/>
      <c r="I117" s="53" t="s">
        <v>39</v>
      </c>
      <c r="J117" s="29"/>
      <c r="K117" s="29"/>
      <c r="L117" s="6"/>
      <c r="M117" s="49"/>
      <c r="O117" s="49"/>
      <c r="P117" s="49"/>
      <c r="Q117" s="49"/>
      <c r="R117" s="49"/>
      <c r="S117" s="49"/>
      <c r="T117" s="49"/>
    </row>
    <row r="118">
      <c r="A118" s="54" t="s">
        <v>40</v>
      </c>
      <c r="B118" s="66" t="s">
        <v>51</v>
      </c>
      <c r="C118" s="66" t="s">
        <v>42</v>
      </c>
      <c r="D118" s="67" t="s">
        <v>43</v>
      </c>
      <c r="E118" s="67" t="s">
        <v>44</v>
      </c>
      <c r="F118" s="57" t="s">
        <v>32</v>
      </c>
      <c r="H118" s="54" t="s">
        <v>40</v>
      </c>
      <c r="I118" s="55" t="s">
        <v>41</v>
      </c>
      <c r="J118" s="55" t="s">
        <v>42</v>
      </c>
      <c r="K118" s="56" t="s">
        <v>43</v>
      </c>
      <c r="L118" s="56" t="s">
        <v>44</v>
      </c>
      <c r="M118" s="57" t="s">
        <v>32</v>
      </c>
      <c r="O118" s="49"/>
      <c r="P118" s="49"/>
      <c r="Q118" s="49"/>
      <c r="R118" s="49"/>
      <c r="S118" s="49"/>
      <c r="T118" s="49"/>
    </row>
    <row r="119">
      <c r="A119" s="54"/>
      <c r="B119" s="60" t="s">
        <v>45</v>
      </c>
      <c r="C119" s="60" t="s">
        <v>46</v>
      </c>
      <c r="D119" s="61" t="s">
        <v>45</v>
      </c>
      <c r="E119" s="61" t="s">
        <v>46</v>
      </c>
      <c r="F119" s="57"/>
      <c r="H119" s="59"/>
      <c r="I119" s="60" t="s">
        <v>45</v>
      </c>
      <c r="J119" s="60" t="s">
        <v>46</v>
      </c>
      <c r="K119" s="61" t="s">
        <v>45</v>
      </c>
      <c r="L119" s="61" t="s">
        <v>46</v>
      </c>
      <c r="M119" s="62"/>
      <c r="O119" s="49"/>
      <c r="P119" s="49"/>
      <c r="Q119" s="49"/>
      <c r="R119" s="49"/>
      <c r="S119" s="49"/>
      <c r="T119" s="49"/>
    </row>
    <row r="120">
      <c r="A120" s="54">
        <v>1.0</v>
      </c>
      <c r="B120" s="54">
        <v>0.0</v>
      </c>
      <c r="C120" s="54">
        <v>0.0</v>
      </c>
      <c r="D120" s="54">
        <v>0.0</v>
      </c>
      <c r="E120" s="54">
        <v>79.0</v>
      </c>
      <c r="F120" s="54">
        <v>79.0</v>
      </c>
      <c r="H120" s="54">
        <v>1.0</v>
      </c>
      <c r="I120" s="64">
        <f t="shared" ref="I120:I129" si="32">((B120)/(F120))*100</f>
        <v>0</v>
      </c>
      <c r="J120" s="64">
        <f t="shared" ref="J120:J129" si="33">((C120)/(F120))*100</f>
        <v>0</v>
      </c>
      <c r="K120" s="64">
        <f t="shared" ref="K120:K129" si="34">((D120)/(F120))*100</f>
        <v>0</v>
      </c>
      <c r="L120" s="64">
        <f t="shared" ref="L120:L129" si="35">((E120)/(F120))*100</f>
        <v>100</v>
      </c>
      <c r="M120" s="65">
        <f t="shared" ref="M120:M129" si="36">SUM(I120:L120)</f>
        <v>100</v>
      </c>
      <c r="O120" s="49"/>
      <c r="P120" s="49"/>
      <c r="Q120" s="49"/>
      <c r="R120" s="49"/>
      <c r="S120" s="49"/>
      <c r="T120" s="49"/>
    </row>
    <row r="121">
      <c r="A121" s="54">
        <v>2.0</v>
      </c>
      <c r="B121" s="54">
        <v>0.0</v>
      </c>
      <c r="C121" s="54">
        <v>0.0</v>
      </c>
      <c r="D121" s="54">
        <v>0.0</v>
      </c>
      <c r="E121" s="54">
        <v>29.0</v>
      </c>
      <c r="F121" s="54">
        <v>29.0</v>
      </c>
      <c r="H121" s="54">
        <v>2.0</v>
      </c>
      <c r="I121" s="64">
        <f t="shared" si="32"/>
        <v>0</v>
      </c>
      <c r="J121" s="64">
        <f t="shared" si="33"/>
        <v>0</v>
      </c>
      <c r="K121" s="64">
        <f t="shared" si="34"/>
        <v>0</v>
      </c>
      <c r="L121" s="64">
        <f t="shared" si="35"/>
        <v>100</v>
      </c>
      <c r="M121" s="65">
        <f t="shared" si="36"/>
        <v>100</v>
      </c>
      <c r="O121" s="49"/>
      <c r="P121" s="49"/>
      <c r="Q121" s="49"/>
      <c r="R121" s="49"/>
      <c r="S121" s="49"/>
      <c r="T121" s="49"/>
    </row>
    <row r="122">
      <c r="A122" s="54">
        <v>3.0</v>
      </c>
      <c r="B122" s="54">
        <v>0.0</v>
      </c>
      <c r="C122" s="54">
        <v>0.0</v>
      </c>
      <c r="D122" s="54">
        <v>0.0</v>
      </c>
      <c r="E122" s="54">
        <v>51.0</v>
      </c>
      <c r="F122" s="54">
        <v>51.0</v>
      </c>
      <c r="H122" s="54">
        <v>3.0</v>
      </c>
      <c r="I122" s="64">
        <f t="shared" si="32"/>
        <v>0</v>
      </c>
      <c r="J122" s="64">
        <f t="shared" si="33"/>
        <v>0</v>
      </c>
      <c r="K122" s="64">
        <f t="shared" si="34"/>
        <v>0</v>
      </c>
      <c r="L122" s="64">
        <f t="shared" si="35"/>
        <v>100</v>
      </c>
      <c r="M122" s="65">
        <f t="shared" si="36"/>
        <v>100</v>
      </c>
      <c r="O122" s="49"/>
      <c r="P122" s="49"/>
      <c r="Q122" s="49"/>
      <c r="R122" s="49"/>
      <c r="S122" s="49"/>
      <c r="T122" s="49"/>
    </row>
    <row r="123">
      <c r="A123" s="54">
        <v>4.0</v>
      </c>
      <c r="B123" s="54">
        <v>0.0</v>
      </c>
      <c r="C123" s="54">
        <v>0.0</v>
      </c>
      <c r="D123" s="54">
        <v>0.0</v>
      </c>
      <c r="E123" s="54">
        <v>20.0</v>
      </c>
      <c r="F123" s="54">
        <v>20.0</v>
      </c>
      <c r="H123" s="54">
        <v>4.0</v>
      </c>
      <c r="I123" s="64">
        <f t="shared" si="32"/>
        <v>0</v>
      </c>
      <c r="J123" s="64">
        <f t="shared" si="33"/>
        <v>0</v>
      </c>
      <c r="K123" s="64">
        <f t="shared" si="34"/>
        <v>0</v>
      </c>
      <c r="L123" s="64">
        <f t="shared" si="35"/>
        <v>100</v>
      </c>
      <c r="M123" s="65">
        <f t="shared" si="36"/>
        <v>100</v>
      </c>
      <c r="O123" s="49"/>
      <c r="P123" s="49"/>
      <c r="Q123" s="49"/>
      <c r="R123" s="49"/>
      <c r="S123" s="49"/>
      <c r="T123" s="49"/>
    </row>
    <row r="124">
      <c r="A124" s="54">
        <v>5.0</v>
      </c>
      <c r="B124" s="54">
        <v>0.0</v>
      </c>
      <c r="C124" s="54">
        <v>0.0</v>
      </c>
      <c r="D124" s="54">
        <v>0.0</v>
      </c>
      <c r="E124" s="54">
        <v>27.0</v>
      </c>
      <c r="F124" s="54">
        <v>27.0</v>
      </c>
      <c r="H124" s="54">
        <v>5.0</v>
      </c>
      <c r="I124" s="64">
        <f t="shared" si="32"/>
        <v>0</v>
      </c>
      <c r="J124" s="64">
        <f t="shared" si="33"/>
        <v>0</v>
      </c>
      <c r="K124" s="64">
        <f t="shared" si="34"/>
        <v>0</v>
      </c>
      <c r="L124" s="64">
        <f t="shared" si="35"/>
        <v>100</v>
      </c>
      <c r="M124" s="65">
        <f t="shared" si="36"/>
        <v>100</v>
      </c>
      <c r="O124" s="49"/>
      <c r="P124" s="49"/>
      <c r="Q124" s="49"/>
      <c r="R124" s="49"/>
      <c r="S124" s="49"/>
      <c r="T124" s="49"/>
    </row>
    <row r="125">
      <c r="A125" s="54">
        <v>6.0</v>
      </c>
      <c r="B125" s="54">
        <v>0.0</v>
      </c>
      <c r="C125" s="54">
        <v>0.0</v>
      </c>
      <c r="D125" s="54">
        <v>0.0</v>
      </c>
      <c r="E125" s="54">
        <v>31.0</v>
      </c>
      <c r="F125" s="54">
        <v>31.0</v>
      </c>
      <c r="H125" s="54">
        <v>6.0</v>
      </c>
      <c r="I125" s="64">
        <f t="shared" si="32"/>
        <v>0</v>
      </c>
      <c r="J125" s="64">
        <f t="shared" si="33"/>
        <v>0</v>
      </c>
      <c r="K125" s="64">
        <f t="shared" si="34"/>
        <v>0</v>
      </c>
      <c r="L125" s="64">
        <f t="shared" si="35"/>
        <v>100</v>
      </c>
      <c r="M125" s="65">
        <f t="shared" si="36"/>
        <v>100</v>
      </c>
      <c r="O125" s="49"/>
      <c r="P125" s="49"/>
      <c r="Q125" s="49"/>
      <c r="R125" s="49"/>
      <c r="S125" s="49"/>
      <c r="T125" s="49"/>
    </row>
    <row r="126">
      <c r="A126" s="54">
        <v>7.0</v>
      </c>
      <c r="B126" s="54">
        <v>0.0</v>
      </c>
      <c r="C126" s="54">
        <v>0.0</v>
      </c>
      <c r="D126" s="54">
        <v>0.0</v>
      </c>
      <c r="E126" s="54">
        <v>39.0</v>
      </c>
      <c r="F126" s="54">
        <v>39.0</v>
      </c>
      <c r="H126" s="54">
        <v>7.0</v>
      </c>
      <c r="I126" s="64">
        <f t="shared" si="32"/>
        <v>0</v>
      </c>
      <c r="J126" s="64">
        <f t="shared" si="33"/>
        <v>0</v>
      </c>
      <c r="K126" s="64">
        <f t="shared" si="34"/>
        <v>0</v>
      </c>
      <c r="L126" s="64">
        <f t="shared" si="35"/>
        <v>100</v>
      </c>
      <c r="M126" s="65">
        <f t="shared" si="36"/>
        <v>100</v>
      </c>
      <c r="O126" s="49"/>
      <c r="P126" s="49"/>
      <c r="Q126" s="49"/>
      <c r="R126" s="49"/>
      <c r="S126" s="49"/>
      <c r="T126" s="49"/>
    </row>
    <row r="127">
      <c r="A127" s="54">
        <v>8.0</v>
      </c>
      <c r="B127" s="54">
        <v>0.0</v>
      </c>
      <c r="C127" s="54">
        <v>0.0</v>
      </c>
      <c r="D127" s="54">
        <v>0.0</v>
      </c>
      <c r="E127" s="54">
        <v>47.0</v>
      </c>
      <c r="F127" s="54">
        <v>47.0</v>
      </c>
      <c r="H127" s="54">
        <v>8.0</v>
      </c>
      <c r="I127" s="64">
        <f t="shared" si="32"/>
        <v>0</v>
      </c>
      <c r="J127" s="64">
        <f t="shared" si="33"/>
        <v>0</v>
      </c>
      <c r="K127" s="64">
        <f t="shared" si="34"/>
        <v>0</v>
      </c>
      <c r="L127" s="64">
        <f t="shared" si="35"/>
        <v>100</v>
      </c>
      <c r="M127" s="65">
        <f t="shared" si="36"/>
        <v>100</v>
      </c>
      <c r="O127" s="49"/>
      <c r="P127" s="49"/>
      <c r="Q127" s="49"/>
      <c r="R127" s="49"/>
      <c r="S127" s="49"/>
      <c r="T127" s="49"/>
    </row>
    <row r="128">
      <c r="A128" s="54">
        <v>9.0</v>
      </c>
      <c r="B128" s="54">
        <v>0.0</v>
      </c>
      <c r="C128" s="54">
        <v>0.0</v>
      </c>
      <c r="D128" s="54">
        <v>0.0</v>
      </c>
      <c r="E128" s="54">
        <v>51.0</v>
      </c>
      <c r="F128" s="54">
        <v>51.0</v>
      </c>
      <c r="H128" s="54">
        <v>9.0</v>
      </c>
      <c r="I128" s="64">
        <f t="shared" si="32"/>
        <v>0</v>
      </c>
      <c r="J128" s="64">
        <f t="shared" si="33"/>
        <v>0</v>
      </c>
      <c r="K128" s="64">
        <f t="shared" si="34"/>
        <v>0</v>
      </c>
      <c r="L128" s="64">
        <f t="shared" si="35"/>
        <v>100</v>
      </c>
      <c r="M128" s="65">
        <f t="shared" si="36"/>
        <v>100</v>
      </c>
      <c r="O128" s="49"/>
      <c r="P128" s="49"/>
      <c r="Q128" s="49"/>
      <c r="R128" s="49"/>
      <c r="S128" s="49"/>
      <c r="T128" s="49"/>
    </row>
    <row r="129">
      <c r="A129" s="54">
        <v>10.0</v>
      </c>
      <c r="B129" s="54">
        <v>0.0</v>
      </c>
      <c r="C129" s="54">
        <v>0.0</v>
      </c>
      <c r="D129" s="54">
        <v>0.0</v>
      </c>
      <c r="E129" s="54">
        <v>43.0</v>
      </c>
      <c r="F129" s="54">
        <v>43.0</v>
      </c>
      <c r="H129" s="54">
        <v>10.0</v>
      </c>
      <c r="I129" s="64">
        <f t="shared" si="32"/>
        <v>0</v>
      </c>
      <c r="J129" s="64">
        <f t="shared" si="33"/>
        <v>0</v>
      </c>
      <c r="K129" s="64">
        <f t="shared" si="34"/>
        <v>0</v>
      </c>
      <c r="L129" s="64">
        <f t="shared" si="35"/>
        <v>100</v>
      </c>
      <c r="M129" s="65">
        <f t="shared" si="36"/>
        <v>100</v>
      </c>
      <c r="O129" s="49"/>
      <c r="P129" s="49"/>
      <c r="Q129" s="49"/>
      <c r="R129" s="49"/>
      <c r="S129" s="49"/>
      <c r="T129" s="49"/>
    </row>
    <row r="130">
      <c r="O130" s="49"/>
      <c r="P130" s="49"/>
      <c r="Q130" s="49"/>
      <c r="R130" s="49"/>
      <c r="S130" s="49"/>
      <c r="T130" s="49"/>
    </row>
    <row r="131">
      <c r="A131" s="49"/>
      <c r="B131" s="49"/>
      <c r="C131" s="49"/>
      <c r="D131" s="49"/>
      <c r="E131" s="49"/>
      <c r="F131" s="49"/>
      <c r="O131" s="49"/>
      <c r="P131" s="49"/>
      <c r="Q131" s="49"/>
      <c r="R131" s="49"/>
      <c r="S131" s="49"/>
      <c r="T131" s="49"/>
    </row>
    <row r="132">
      <c r="A132" s="1" t="s">
        <v>72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O132" s="49"/>
      <c r="P132" s="49"/>
      <c r="Q132" s="49"/>
      <c r="R132" s="49"/>
      <c r="S132" s="49"/>
      <c r="T132" s="49"/>
    </row>
    <row r="133">
      <c r="A133" s="50" t="s">
        <v>73</v>
      </c>
      <c r="G133" s="49"/>
      <c r="H133" s="50" t="s">
        <v>73</v>
      </c>
      <c r="O133" s="49"/>
      <c r="P133" s="49"/>
      <c r="Q133" s="49"/>
      <c r="R133" s="49"/>
      <c r="S133" s="49"/>
      <c r="T133" s="49"/>
    </row>
    <row r="134">
      <c r="B134" s="5" t="s">
        <v>9</v>
      </c>
      <c r="C134" s="29"/>
      <c r="D134" s="29"/>
      <c r="E134" s="6"/>
      <c r="G134" s="49"/>
      <c r="I134" s="53" t="s">
        <v>39</v>
      </c>
      <c r="J134" s="29"/>
      <c r="K134" s="29"/>
      <c r="L134" s="6"/>
      <c r="O134" s="49"/>
      <c r="P134" s="49"/>
      <c r="Q134" s="49"/>
      <c r="R134" s="49"/>
      <c r="S134" s="49"/>
      <c r="T134" s="49"/>
    </row>
    <row r="135">
      <c r="A135" s="72"/>
      <c r="B135" s="69" t="s">
        <v>41</v>
      </c>
      <c r="C135" s="69" t="s">
        <v>51</v>
      </c>
      <c r="D135" s="70" t="s">
        <v>43</v>
      </c>
      <c r="E135" s="70" t="s">
        <v>44</v>
      </c>
      <c r="F135" s="57" t="s">
        <v>32</v>
      </c>
      <c r="G135" s="49"/>
      <c r="H135" s="54" t="s">
        <v>40</v>
      </c>
      <c r="I135" s="55" t="s">
        <v>41</v>
      </c>
      <c r="J135" s="55" t="s">
        <v>51</v>
      </c>
      <c r="K135" s="56" t="s">
        <v>43</v>
      </c>
      <c r="L135" s="56" t="s">
        <v>44</v>
      </c>
      <c r="M135" s="57" t="s">
        <v>32</v>
      </c>
      <c r="O135" s="49"/>
      <c r="P135" s="49"/>
      <c r="Q135" s="49"/>
      <c r="R135" s="49"/>
      <c r="S135" s="49"/>
      <c r="T135" s="49"/>
    </row>
    <row r="136">
      <c r="A136" s="72"/>
      <c r="B136" s="60" t="s">
        <v>45</v>
      </c>
      <c r="C136" s="60" t="s">
        <v>46</v>
      </c>
      <c r="D136" s="61" t="s">
        <v>45</v>
      </c>
      <c r="E136" s="61" t="s">
        <v>46</v>
      </c>
      <c r="F136" s="57"/>
      <c r="G136" s="49"/>
      <c r="H136" s="59"/>
      <c r="I136" s="60" t="s">
        <v>45</v>
      </c>
      <c r="J136" s="60" t="s">
        <v>46</v>
      </c>
      <c r="K136" s="61" t="s">
        <v>45</v>
      </c>
      <c r="L136" s="61" t="s">
        <v>46</v>
      </c>
      <c r="M136" s="62"/>
      <c r="O136" s="49"/>
      <c r="P136" s="49"/>
      <c r="Q136" s="49"/>
      <c r="R136" s="49"/>
      <c r="S136" s="49"/>
      <c r="T136" s="49"/>
    </row>
    <row r="137">
      <c r="A137" s="54">
        <v>1.0</v>
      </c>
      <c r="B137" s="75">
        <v>0.0</v>
      </c>
      <c r="C137" s="75">
        <v>47.0</v>
      </c>
      <c r="D137" s="75">
        <v>0.0</v>
      </c>
      <c r="E137" s="75">
        <v>1.0</v>
      </c>
      <c r="F137" s="75">
        <v>48.0</v>
      </c>
      <c r="G137" s="49"/>
      <c r="H137" s="54">
        <v>1.0</v>
      </c>
      <c r="I137" s="64">
        <f t="shared" ref="I137:I146" si="37">((B137)/(F137))*100</f>
        <v>0</v>
      </c>
      <c r="J137" s="64">
        <f t="shared" ref="J137:J146" si="38">((C137)/(F137))*100</f>
        <v>97.91666667</v>
      </c>
      <c r="K137" s="64">
        <f t="shared" ref="K137:K146" si="39">((D137)/(F137))*100</f>
        <v>0</v>
      </c>
      <c r="L137" s="64">
        <f t="shared" ref="L137:L146" si="40">((E137)/(F137))*100</f>
        <v>2.083333333</v>
      </c>
      <c r="M137" s="65">
        <f t="shared" ref="M137:M146" si="41">SUM(I137:L137)</f>
        <v>100</v>
      </c>
      <c r="O137" s="49"/>
      <c r="P137" s="49"/>
      <c r="Q137" s="49"/>
      <c r="R137" s="49"/>
      <c r="S137" s="49"/>
      <c r="T137" s="49"/>
    </row>
    <row r="138">
      <c r="A138" s="54">
        <v>2.0</v>
      </c>
      <c r="B138" s="75">
        <v>0.0</v>
      </c>
      <c r="C138" s="75">
        <v>73.0</v>
      </c>
      <c r="D138" s="75">
        <v>0.0</v>
      </c>
      <c r="E138" s="75">
        <v>1.0</v>
      </c>
      <c r="F138" s="75">
        <v>74.0</v>
      </c>
      <c r="G138" s="49"/>
      <c r="H138" s="54">
        <v>2.0</v>
      </c>
      <c r="I138" s="64">
        <f t="shared" si="37"/>
        <v>0</v>
      </c>
      <c r="J138" s="64">
        <f t="shared" si="38"/>
        <v>98.64864865</v>
      </c>
      <c r="K138" s="64">
        <f t="shared" si="39"/>
        <v>0</v>
      </c>
      <c r="L138" s="64">
        <f t="shared" si="40"/>
        <v>1.351351351</v>
      </c>
      <c r="M138" s="65">
        <f t="shared" si="41"/>
        <v>100</v>
      </c>
      <c r="O138" s="49"/>
      <c r="P138" s="49"/>
      <c r="Q138" s="49"/>
      <c r="R138" s="49"/>
      <c r="S138" s="49"/>
      <c r="T138" s="49"/>
    </row>
    <row r="139">
      <c r="A139" s="54">
        <v>3.0</v>
      </c>
      <c r="B139" s="75">
        <v>0.0</v>
      </c>
      <c r="C139" s="75">
        <v>50.0</v>
      </c>
      <c r="D139" s="75">
        <v>0.0</v>
      </c>
      <c r="E139" s="75">
        <v>0.0</v>
      </c>
      <c r="F139" s="75">
        <v>50.0</v>
      </c>
      <c r="G139" s="49"/>
      <c r="H139" s="54">
        <v>3.0</v>
      </c>
      <c r="I139" s="64">
        <f t="shared" si="37"/>
        <v>0</v>
      </c>
      <c r="J139" s="64">
        <f t="shared" si="38"/>
        <v>100</v>
      </c>
      <c r="K139" s="64">
        <f t="shared" si="39"/>
        <v>0</v>
      </c>
      <c r="L139" s="64">
        <f t="shared" si="40"/>
        <v>0</v>
      </c>
      <c r="M139" s="65">
        <f t="shared" si="41"/>
        <v>100</v>
      </c>
      <c r="O139" s="49"/>
      <c r="P139" s="49"/>
      <c r="Q139" s="49"/>
      <c r="R139" s="49"/>
      <c r="S139" s="49"/>
      <c r="T139" s="49"/>
    </row>
    <row r="140">
      <c r="A140" s="54">
        <v>4.0</v>
      </c>
      <c r="B140" s="75">
        <v>0.0</v>
      </c>
      <c r="C140" s="75">
        <v>27.0</v>
      </c>
      <c r="D140" s="75">
        <v>0.0</v>
      </c>
      <c r="E140" s="75">
        <v>0.0</v>
      </c>
      <c r="F140" s="75">
        <v>27.0</v>
      </c>
      <c r="G140" s="49"/>
      <c r="H140" s="54">
        <v>4.0</v>
      </c>
      <c r="I140" s="64">
        <f t="shared" si="37"/>
        <v>0</v>
      </c>
      <c r="J140" s="64">
        <f t="shared" si="38"/>
        <v>100</v>
      </c>
      <c r="K140" s="64">
        <f t="shared" si="39"/>
        <v>0</v>
      </c>
      <c r="L140" s="64">
        <f t="shared" si="40"/>
        <v>0</v>
      </c>
      <c r="M140" s="65">
        <f t="shared" si="41"/>
        <v>100</v>
      </c>
      <c r="O140" s="49"/>
      <c r="P140" s="49"/>
      <c r="Q140" s="49"/>
      <c r="R140" s="49"/>
      <c r="S140" s="49"/>
      <c r="T140" s="49"/>
    </row>
    <row r="141">
      <c r="A141" s="54">
        <v>5.0</v>
      </c>
      <c r="B141" s="75">
        <v>0.0</v>
      </c>
      <c r="C141" s="75">
        <v>36.0</v>
      </c>
      <c r="D141" s="75">
        <v>0.0</v>
      </c>
      <c r="E141" s="75">
        <v>1.0</v>
      </c>
      <c r="F141" s="75">
        <v>37.0</v>
      </c>
      <c r="G141" s="49"/>
      <c r="H141" s="54">
        <v>5.0</v>
      </c>
      <c r="I141" s="64">
        <f t="shared" si="37"/>
        <v>0</v>
      </c>
      <c r="J141" s="64">
        <f t="shared" si="38"/>
        <v>97.2972973</v>
      </c>
      <c r="K141" s="64">
        <f t="shared" si="39"/>
        <v>0</v>
      </c>
      <c r="L141" s="64">
        <f t="shared" si="40"/>
        <v>2.702702703</v>
      </c>
      <c r="M141" s="65">
        <f t="shared" si="41"/>
        <v>100</v>
      </c>
      <c r="O141" s="49"/>
      <c r="P141" s="49"/>
      <c r="Q141" s="49"/>
      <c r="R141" s="49"/>
      <c r="S141" s="49"/>
      <c r="T141" s="49"/>
    </row>
    <row r="142">
      <c r="A142" s="54">
        <v>6.0</v>
      </c>
      <c r="B142" s="75">
        <v>0.0</v>
      </c>
      <c r="C142" s="75">
        <v>24.0</v>
      </c>
      <c r="D142" s="75">
        <v>0.0</v>
      </c>
      <c r="E142" s="75">
        <v>1.0</v>
      </c>
      <c r="F142" s="75">
        <v>25.0</v>
      </c>
      <c r="G142" s="49"/>
      <c r="H142" s="54">
        <v>6.0</v>
      </c>
      <c r="I142" s="64">
        <f t="shared" si="37"/>
        <v>0</v>
      </c>
      <c r="J142" s="64">
        <f t="shared" si="38"/>
        <v>96</v>
      </c>
      <c r="K142" s="64">
        <f t="shared" si="39"/>
        <v>0</v>
      </c>
      <c r="L142" s="64">
        <f t="shared" si="40"/>
        <v>4</v>
      </c>
      <c r="M142" s="65">
        <f t="shared" si="41"/>
        <v>100</v>
      </c>
      <c r="O142" s="49"/>
      <c r="P142" s="49"/>
      <c r="Q142" s="49"/>
      <c r="R142" s="49"/>
      <c r="S142" s="49"/>
      <c r="T142" s="49"/>
    </row>
    <row r="143">
      <c r="A143" s="54">
        <v>7.0</v>
      </c>
      <c r="B143" s="75">
        <v>0.0</v>
      </c>
      <c r="C143" s="75">
        <v>24.0</v>
      </c>
      <c r="D143" s="75">
        <v>0.0</v>
      </c>
      <c r="E143" s="75">
        <v>0.0</v>
      </c>
      <c r="F143" s="75">
        <v>24.0</v>
      </c>
      <c r="G143" s="49"/>
      <c r="H143" s="54">
        <v>7.0</v>
      </c>
      <c r="I143" s="64">
        <f t="shared" si="37"/>
        <v>0</v>
      </c>
      <c r="J143" s="64">
        <f t="shared" si="38"/>
        <v>100</v>
      </c>
      <c r="K143" s="64">
        <f t="shared" si="39"/>
        <v>0</v>
      </c>
      <c r="L143" s="64">
        <f t="shared" si="40"/>
        <v>0</v>
      </c>
      <c r="M143" s="65">
        <f t="shared" si="41"/>
        <v>100</v>
      </c>
      <c r="O143" s="49"/>
      <c r="P143" s="49"/>
      <c r="Q143" s="49"/>
      <c r="R143" s="49"/>
      <c r="S143" s="49"/>
      <c r="T143" s="49"/>
    </row>
    <row r="144">
      <c r="A144" s="54">
        <v>8.0</v>
      </c>
      <c r="B144" s="75">
        <v>0.0</v>
      </c>
      <c r="C144" s="75">
        <v>4.0</v>
      </c>
      <c r="D144" s="75">
        <v>0.0</v>
      </c>
      <c r="E144" s="75">
        <v>0.0</v>
      </c>
      <c r="F144" s="75">
        <v>4.0</v>
      </c>
      <c r="G144" s="49"/>
      <c r="H144" s="54">
        <v>8.0</v>
      </c>
      <c r="I144" s="64">
        <f t="shared" si="37"/>
        <v>0</v>
      </c>
      <c r="J144" s="64">
        <f t="shared" si="38"/>
        <v>100</v>
      </c>
      <c r="K144" s="64">
        <f t="shared" si="39"/>
        <v>0</v>
      </c>
      <c r="L144" s="64">
        <f t="shared" si="40"/>
        <v>0</v>
      </c>
      <c r="M144" s="65">
        <f t="shared" si="41"/>
        <v>100</v>
      </c>
      <c r="O144" s="49"/>
      <c r="P144" s="49"/>
      <c r="Q144" s="49"/>
      <c r="R144" s="49"/>
      <c r="S144" s="49"/>
      <c r="T144" s="49"/>
    </row>
    <row r="145">
      <c r="A145" s="54">
        <v>9.0</v>
      </c>
      <c r="B145" s="75">
        <v>0.0</v>
      </c>
      <c r="C145" s="75">
        <v>16.0</v>
      </c>
      <c r="D145" s="75">
        <v>0.0</v>
      </c>
      <c r="E145" s="75">
        <v>0.0</v>
      </c>
      <c r="F145" s="75">
        <v>16.0</v>
      </c>
      <c r="G145" s="49"/>
      <c r="H145" s="54">
        <v>9.0</v>
      </c>
      <c r="I145" s="64">
        <f t="shared" si="37"/>
        <v>0</v>
      </c>
      <c r="J145" s="64">
        <f t="shared" si="38"/>
        <v>100</v>
      </c>
      <c r="K145" s="64">
        <f t="shared" si="39"/>
        <v>0</v>
      </c>
      <c r="L145" s="64">
        <f t="shared" si="40"/>
        <v>0</v>
      </c>
      <c r="M145" s="65">
        <f t="shared" si="41"/>
        <v>100</v>
      </c>
      <c r="O145" s="49"/>
      <c r="P145" s="49"/>
      <c r="Q145" s="49"/>
      <c r="R145" s="49"/>
      <c r="S145" s="49"/>
      <c r="T145" s="49"/>
    </row>
    <row r="146">
      <c r="A146" s="54">
        <v>10.0</v>
      </c>
      <c r="B146" s="75">
        <v>0.0</v>
      </c>
      <c r="C146" s="75">
        <v>25.0</v>
      </c>
      <c r="D146" s="75">
        <v>0.0</v>
      </c>
      <c r="E146" s="75">
        <v>1.0</v>
      </c>
      <c r="F146" s="75">
        <v>26.0</v>
      </c>
      <c r="G146" s="49"/>
      <c r="H146" s="54">
        <v>10.0</v>
      </c>
      <c r="I146" s="64">
        <f t="shared" si="37"/>
        <v>0</v>
      </c>
      <c r="J146" s="64">
        <f t="shared" si="38"/>
        <v>96.15384615</v>
      </c>
      <c r="K146" s="64">
        <f t="shared" si="39"/>
        <v>0</v>
      </c>
      <c r="L146" s="64">
        <f t="shared" si="40"/>
        <v>3.846153846</v>
      </c>
      <c r="M146" s="65">
        <f t="shared" si="41"/>
        <v>100</v>
      </c>
      <c r="O146" s="49"/>
      <c r="P146" s="49"/>
      <c r="Q146" s="49"/>
      <c r="R146" s="49"/>
      <c r="S146" s="49"/>
      <c r="T146" s="49"/>
    </row>
    <row r="147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O147" s="49"/>
      <c r="P147" s="49"/>
      <c r="Q147" s="49"/>
      <c r="R147" s="49"/>
      <c r="S147" s="49"/>
      <c r="T147" s="49"/>
    </row>
    <row r="148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O148" s="49"/>
      <c r="P148" s="49"/>
      <c r="Q148" s="49"/>
      <c r="R148" s="49"/>
      <c r="S148" s="49"/>
      <c r="T148" s="49"/>
    </row>
    <row r="149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O149" s="49"/>
      <c r="P149" s="49"/>
      <c r="Q149" s="49"/>
      <c r="R149" s="49"/>
      <c r="S149" s="49"/>
      <c r="T149" s="49"/>
    </row>
    <row r="150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O150" s="49"/>
      <c r="P150" s="49"/>
      <c r="Q150" s="49"/>
      <c r="R150" s="49"/>
      <c r="S150" s="49"/>
      <c r="T150" s="49"/>
    </row>
    <row r="15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O151" s="49"/>
      <c r="P151" s="49"/>
      <c r="Q151" s="49"/>
      <c r="R151" s="49"/>
      <c r="S151" s="49"/>
      <c r="T151" s="49"/>
    </row>
    <row r="152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O152" s="49"/>
      <c r="P152" s="49"/>
      <c r="Q152" s="49"/>
      <c r="R152" s="49"/>
      <c r="S152" s="49"/>
      <c r="T152" s="49"/>
    </row>
    <row r="153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O153" s="49"/>
      <c r="P153" s="49"/>
      <c r="Q153" s="49"/>
      <c r="R153" s="49"/>
      <c r="S153" s="49"/>
      <c r="T153" s="49"/>
    </row>
    <row r="154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O154" s="49"/>
      <c r="P154" s="49"/>
      <c r="Q154" s="49"/>
      <c r="R154" s="49"/>
      <c r="S154" s="49"/>
      <c r="T154" s="49"/>
    </row>
    <row r="15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O155" s="49"/>
      <c r="P155" s="49"/>
      <c r="Q155" s="49"/>
      <c r="R155" s="49"/>
      <c r="S155" s="49"/>
      <c r="T155" s="49"/>
    </row>
    <row r="156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O156" s="49"/>
      <c r="P156" s="49"/>
      <c r="Q156" s="49"/>
      <c r="R156" s="49"/>
      <c r="S156" s="49"/>
      <c r="T156" s="49"/>
    </row>
    <row r="157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O157" s="49"/>
      <c r="P157" s="49"/>
      <c r="Q157" s="49"/>
      <c r="R157" s="49"/>
      <c r="S157" s="49"/>
      <c r="T157" s="49"/>
    </row>
    <row r="158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O158" s="49"/>
      <c r="P158" s="49"/>
      <c r="Q158" s="49"/>
      <c r="R158" s="49"/>
      <c r="S158" s="49"/>
      <c r="T158" s="49"/>
    </row>
    <row r="159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O159" s="49"/>
      <c r="P159" s="49"/>
      <c r="Q159" s="49"/>
      <c r="R159" s="49"/>
      <c r="S159" s="49"/>
      <c r="T159" s="49"/>
    </row>
    <row r="160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O160" s="49"/>
      <c r="P160" s="49"/>
      <c r="Q160" s="49"/>
      <c r="R160" s="49"/>
      <c r="S160" s="49"/>
      <c r="T160" s="49"/>
    </row>
    <row r="16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O161" s="49"/>
      <c r="P161" s="49"/>
      <c r="Q161" s="49"/>
      <c r="R161" s="49"/>
      <c r="S161" s="49"/>
      <c r="T161" s="49"/>
    </row>
    <row r="162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O162" s="49"/>
      <c r="P162" s="49"/>
      <c r="Q162" s="49"/>
      <c r="R162" s="49"/>
      <c r="S162" s="49"/>
      <c r="T162" s="49"/>
    </row>
    <row r="163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O163" s="49"/>
      <c r="P163" s="49"/>
      <c r="Q163" s="49"/>
      <c r="R163" s="49"/>
      <c r="S163" s="49"/>
      <c r="T163" s="49"/>
    </row>
    <row r="164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O164" s="49"/>
      <c r="P164" s="49"/>
      <c r="Q164" s="49"/>
      <c r="R164" s="49"/>
      <c r="S164" s="49"/>
      <c r="T164" s="49"/>
    </row>
    <row r="16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O165" s="49"/>
      <c r="P165" s="49"/>
      <c r="Q165" s="49"/>
      <c r="R165" s="49"/>
      <c r="S165" s="49"/>
      <c r="T165" s="49"/>
    </row>
    <row r="166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O166" s="49"/>
      <c r="P166" s="49"/>
      <c r="Q166" s="49"/>
      <c r="R166" s="49"/>
      <c r="S166" s="49"/>
      <c r="T166" s="49"/>
    </row>
    <row r="167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O167" s="49"/>
      <c r="P167" s="49"/>
      <c r="Q167" s="49"/>
      <c r="R167" s="49"/>
      <c r="S167" s="49"/>
      <c r="T167" s="49"/>
    </row>
    <row r="168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O168" s="49"/>
      <c r="P168" s="49"/>
      <c r="Q168" s="49"/>
      <c r="R168" s="49"/>
      <c r="S168" s="49"/>
      <c r="T168" s="49"/>
    </row>
    <row r="169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O169" s="49"/>
      <c r="P169" s="49"/>
      <c r="Q169" s="49"/>
      <c r="R169" s="49"/>
      <c r="S169" s="49"/>
      <c r="T169" s="49"/>
    </row>
    <row r="170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O170" s="49"/>
      <c r="P170" s="49"/>
      <c r="Q170" s="49"/>
      <c r="R170" s="49"/>
      <c r="S170" s="49"/>
      <c r="T170" s="49"/>
    </row>
    <row r="17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O171" s="49"/>
      <c r="P171" s="49"/>
      <c r="Q171" s="49"/>
      <c r="R171" s="49"/>
      <c r="S171" s="49"/>
      <c r="T171" s="49"/>
    </row>
    <row r="172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O172" s="49"/>
      <c r="P172" s="49"/>
      <c r="Q172" s="49"/>
      <c r="R172" s="49"/>
      <c r="S172" s="49"/>
      <c r="T172" s="49"/>
    </row>
    <row r="173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O173" s="49"/>
      <c r="P173" s="49"/>
      <c r="Q173" s="49"/>
      <c r="R173" s="49"/>
      <c r="S173" s="49"/>
      <c r="T173" s="49"/>
    </row>
    <row r="174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O174" s="49"/>
      <c r="P174" s="49"/>
      <c r="Q174" s="49"/>
      <c r="R174" s="49"/>
      <c r="S174" s="49"/>
      <c r="T174" s="49"/>
    </row>
    <row r="1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O175" s="49"/>
      <c r="P175" s="49"/>
      <c r="Q175" s="49"/>
      <c r="R175" s="49"/>
      <c r="S175" s="49"/>
      <c r="T175" s="49"/>
    </row>
    <row r="176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O176" s="49"/>
      <c r="P176" s="49"/>
      <c r="Q176" s="49"/>
      <c r="R176" s="49"/>
      <c r="S176" s="49"/>
      <c r="T176" s="49"/>
    </row>
    <row r="177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O177" s="49"/>
      <c r="P177" s="49"/>
      <c r="Q177" s="49"/>
      <c r="R177" s="49"/>
      <c r="S177" s="49"/>
      <c r="T177" s="49"/>
    </row>
    <row r="178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O178" s="49"/>
      <c r="P178" s="49"/>
      <c r="Q178" s="49"/>
      <c r="R178" s="49"/>
      <c r="S178" s="49"/>
      <c r="T178" s="49"/>
    </row>
    <row r="179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O179" s="49"/>
      <c r="P179" s="49"/>
      <c r="Q179" s="49"/>
      <c r="R179" s="49"/>
      <c r="S179" s="49"/>
      <c r="T179" s="49"/>
    </row>
    <row r="180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O180" s="49"/>
      <c r="P180" s="49"/>
      <c r="Q180" s="49"/>
      <c r="R180" s="49"/>
      <c r="S180" s="49"/>
      <c r="T180" s="49"/>
    </row>
    <row r="181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O181" s="49"/>
      <c r="P181" s="49"/>
      <c r="Q181" s="49"/>
      <c r="R181" s="49"/>
      <c r="S181" s="49"/>
      <c r="T181" s="49"/>
    </row>
    <row r="182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O182" s="49"/>
      <c r="P182" s="49"/>
      <c r="Q182" s="49"/>
      <c r="R182" s="49"/>
      <c r="S182" s="49"/>
      <c r="T182" s="49"/>
    </row>
    <row r="183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O183" s="49"/>
      <c r="P183" s="49"/>
      <c r="Q183" s="49"/>
      <c r="R183" s="49"/>
      <c r="S183" s="49"/>
      <c r="T183" s="49"/>
    </row>
    <row r="184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O184" s="49"/>
      <c r="P184" s="49"/>
      <c r="Q184" s="49"/>
      <c r="R184" s="49"/>
      <c r="S184" s="49"/>
      <c r="T184" s="49"/>
    </row>
    <row r="18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O185" s="49"/>
      <c r="P185" s="49"/>
      <c r="Q185" s="49"/>
      <c r="R185" s="49"/>
      <c r="S185" s="49"/>
      <c r="T185" s="49"/>
    </row>
    <row r="186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O186" s="49"/>
      <c r="P186" s="49"/>
      <c r="Q186" s="49"/>
      <c r="R186" s="49"/>
      <c r="S186" s="49"/>
      <c r="T186" s="49"/>
    </row>
    <row r="187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O187" s="49"/>
      <c r="P187" s="49"/>
      <c r="Q187" s="49"/>
      <c r="R187" s="49"/>
      <c r="S187" s="49"/>
      <c r="T187" s="49"/>
    </row>
    <row r="188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O188" s="49"/>
      <c r="P188" s="49"/>
      <c r="Q188" s="49"/>
      <c r="R188" s="49"/>
      <c r="S188" s="49"/>
      <c r="T188" s="49"/>
    </row>
    <row r="189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O189" s="49"/>
      <c r="P189" s="49"/>
      <c r="Q189" s="49"/>
      <c r="R189" s="49"/>
      <c r="S189" s="49"/>
      <c r="T189" s="49"/>
    </row>
    <row r="190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O190" s="49"/>
      <c r="P190" s="49"/>
      <c r="Q190" s="49"/>
      <c r="R190" s="49"/>
      <c r="S190" s="49"/>
      <c r="T190" s="49"/>
    </row>
    <row r="19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O191" s="49"/>
      <c r="P191" s="49"/>
      <c r="Q191" s="49"/>
      <c r="R191" s="49"/>
      <c r="S191" s="49"/>
      <c r="T191" s="49"/>
    </row>
    <row r="192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O192" s="49"/>
      <c r="P192" s="49"/>
      <c r="Q192" s="49"/>
      <c r="R192" s="49"/>
      <c r="S192" s="49"/>
      <c r="T192" s="49"/>
    </row>
    <row r="193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O193" s="49"/>
      <c r="P193" s="49"/>
      <c r="Q193" s="49"/>
      <c r="R193" s="49"/>
      <c r="S193" s="49"/>
      <c r="T193" s="49"/>
    </row>
    <row r="194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O194" s="49"/>
      <c r="P194" s="49"/>
      <c r="Q194" s="49"/>
      <c r="R194" s="49"/>
      <c r="S194" s="49"/>
      <c r="T194" s="49"/>
    </row>
    <row r="19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O195" s="49"/>
      <c r="P195" s="49"/>
      <c r="Q195" s="49"/>
      <c r="R195" s="49"/>
      <c r="S195" s="49"/>
      <c r="T195" s="49"/>
    </row>
    <row r="196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O196" s="49"/>
      <c r="P196" s="49"/>
      <c r="Q196" s="49"/>
      <c r="R196" s="49"/>
      <c r="S196" s="49"/>
      <c r="T196" s="49"/>
    </row>
    <row r="197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O197" s="49"/>
      <c r="P197" s="49"/>
      <c r="Q197" s="49"/>
      <c r="R197" s="49"/>
      <c r="S197" s="49"/>
      <c r="T197" s="49"/>
    </row>
    <row r="198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O198" s="49"/>
      <c r="P198" s="49"/>
      <c r="Q198" s="49"/>
      <c r="R198" s="49"/>
      <c r="S198" s="49"/>
      <c r="T198" s="49"/>
    </row>
    <row r="199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O199" s="49"/>
      <c r="P199" s="49"/>
      <c r="Q199" s="49"/>
      <c r="R199" s="49"/>
      <c r="S199" s="49"/>
      <c r="T199" s="49"/>
    </row>
    <row r="200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O200" s="49"/>
      <c r="P200" s="49"/>
      <c r="Q200" s="49"/>
      <c r="R200" s="49"/>
      <c r="S200" s="49"/>
      <c r="T200" s="49"/>
    </row>
    <row r="201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O201" s="49"/>
      <c r="P201" s="49"/>
      <c r="Q201" s="49"/>
      <c r="R201" s="49"/>
      <c r="S201" s="49"/>
      <c r="T201" s="49"/>
    </row>
    <row r="202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O202" s="49"/>
      <c r="P202" s="49"/>
      <c r="Q202" s="49"/>
      <c r="R202" s="49"/>
      <c r="S202" s="49"/>
      <c r="T202" s="49"/>
    </row>
    <row r="203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O203" s="49"/>
      <c r="P203" s="49"/>
      <c r="Q203" s="49"/>
      <c r="R203" s="49"/>
      <c r="S203" s="49"/>
      <c r="T203" s="49"/>
    </row>
    <row r="204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O204" s="49"/>
      <c r="P204" s="49"/>
      <c r="Q204" s="49"/>
      <c r="R204" s="49"/>
      <c r="S204" s="49"/>
      <c r="T204" s="49"/>
    </row>
    <row r="20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O205" s="49"/>
      <c r="P205" s="49"/>
      <c r="Q205" s="49"/>
      <c r="R205" s="49"/>
      <c r="S205" s="49"/>
      <c r="T205" s="49"/>
    </row>
    <row r="206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O206" s="49"/>
      <c r="P206" s="49"/>
      <c r="Q206" s="49"/>
      <c r="R206" s="49"/>
      <c r="S206" s="49"/>
      <c r="T206" s="49"/>
    </row>
    <row r="207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O207" s="49"/>
      <c r="P207" s="49"/>
      <c r="Q207" s="49"/>
      <c r="R207" s="49"/>
      <c r="S207" s="49"/>
      <c r="T207" s="49"/>
    </row>
    <row r="208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O208" s="49"/>
      <c r="P208" s="49"/>
      <c r="Q208" s="49"/>
      <c r="R208" s="49"/>
      <c r="S208" s="49"/>
      <c r="T208" s="49"/>
    </row>
    <row r="209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O209" s="49"/>
      <c r="P209" s="49"/>
      <c r="Q209" s="49"/>
      <c r="R209" s="49"/>
      <c r="S209" s="49"/>
      <c r="T209" s="49"/>
    </row>
    <row r="210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O210" s="49"/>
      <c r="P210" s="49"/>
      <c r="Q210" s="49"/>
      <c r="R210" s="49"/>
      <c r="S210" s="49"/>
      <c r="T210" s="49"/>
    </row>
    <row r="211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O211" s="49"/>
      <c r="P211" s="49"/>
      <c r="Q211" s="49"/>
      <c r="R211" s="49"/>
      <c r="S211" s="49"/>
      <c r="T211" s="49"/>
    </row>
    <row r="212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O212" s="49"/>
      <c r="P212" s="49"/>
      <c r="Q212" s="49"/>
      <c r="R212" s="49"/>
      <c r="S212" s="49"/>
      <c r="T212" s="49"/>
    </row>
    <row r="213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O213" s="49"/>
      <c r="P213" s="49"/>
      <c r="Q213" s="49"/>
      <c r="R213" s="49"/>
      <c r="S213" s="49"/>
      <c r="T213" s="49"/>
    </row>
    <row r="214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O214" s="49"/>
      <c r="P214" s="49"/>
      <c r="Q214" s="49"/>
      <c r="R214" s="49"/>
      <c r="S214" s="49"/>
      <c r="T214" s="49"/>
    </row>
    <row r="21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O215" s="49"/>
      <c r="P215" s="49"/>
      <c r="Q215" s="49"/>
      <c r="R215" s="49"/>
      <c r="S215" s="49"/>
      <c r="T215" s="49"/>
    </row>
    <row r="216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O216" s="49"/>
      <c r="P216" s="49"/>
      <c r="Q216" s="49"/>
      <c r="R216" s="49"/>
      <c r="S216" s="49"/>
      <c r="T216" s="49"/>
    </row>
    <row r="217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O217" s="49"/>
      <c r="P217" s="49"/>
      <c r="Q217" s="49"/>
      <c r="R217" s="49"/>
      <c r="S217" s="49"/>
      <c r="T217" s="49"/>
    </row>
    <row r="218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O218" s="49"/>
      <c r="P218" s="49"/>
      <c r="Q218" s="49"/>
      <c r="R218" s="49"/>
      <c r="S218" s="49"/>
      <c r="T218" s="49"/>
    </row>
    <row r="219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O219" s="49"/>
      <c r="P219" s="49"/>
      <c r="Q219" s="49"/>
      <c r="R219" s="49"/>
      <c r="S219" s="49"/>
      <c r="T219" s="49"/>
    </row>
    <row r="220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O220" s="49"/>
      <c r="P220" s="49"/>
      <c r="Q220" s="49"/>
      <c r="R220" s="49"/>
      <c r="S220" s="49"/>
      <c r="T220" s="49"/>
    </row>
    <row r="221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O221" s="49"/>
      <c r="P221" s="49"/>
      <c r="Q221" s="49"/>
      <c r="R221" s="49"/>
      <c r="S221" s="49"/>
      <c r="T221" s="49"/>
    </row>
    <row r="222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O222" s="49"/>
      <c r="P222" s="49"/>
      <c r="Q222" s="49"/>
      <c r="R222" s="49"/>
      <c r="S222" s="49"/>
      <c r="T222" s="49"/>
    </row>
    <row r="223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O223" s="49"/>
      <c r="P223" s="49"/>
      <c r="Q223" s="49"/>
      <c r="R223" s="49"/>
      <c r="S223" s="49"/>
      <c r="T223" s="49"/>
    </row>
    <row r="224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O224" s="49"/>
      <c r="P224" s="49"/>
      <c r="Q224" s="49"/>
      <c r="R224" s="49"/>
      <c r="S224" s="49"/>
      <c r="T224" s="49"/>
    </row>
    <row r="22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O225" s="49"/>
      <c r="P225" s="49"/>
      <c r="Q225" s="49"/>
      <c r="R225" s="49"/>
      <c r="S225" s="49"/>
      <c r="T225" s="49"/>
    </row>
    <row r="226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O226" s="49"/>
      <c r="P226" s="49"/>
      <c r="Q226" s="49"/>
      <c r="R226" s="49"/>
      <c r="S226" s="49"/>
      <c r="T226" s="49"/>
    </row>
    <row r="227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O227" s="49"/>
      <c r="P227" s="49"/>
      <c r="Q227" s="49"/>
      <c r="R227" s="49"/>
      <c r="S227" s="49"/>
      <c r="T227" s="49"/>
    </row>
    <row r="228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O228" s="49"/>
      <c r="P228" s="49"/>
      <c r="Q228" s="49"/>
      <c r="R228" s="49"/>
      <c r="S228" s="49"/>
      <c r="T228" s="49"/>
    </row>
    <row r="229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O229" s="49"/>
      <c r="P229" s="49"/>
      <c r="Q229" s="49"/>
      <c r="R229" s="49"/>
      <c r="S229" s="49"/>
      <c r="T229" s="49"/>
    </row>
    <row r="230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O230" s="49"/>
      <c r="P230" s="49"/>
      <c r="Q230" s="49"/>
      <c r="R230" s="49"/>
      <c r="S230" s="49"/>
      <c r="T230" s="49"/>
    </row>
    <row r="231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O231" s="49"/>
      <c r="P231" s="49"/>
      <c r="Q231" s="49"/>
      <c r="R231" s="49"/>
      <c r="S231" s="49"/>
      <c r="T231" s="49"/>
    </row>
    <row r="232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O232" s="49"/>
      <c r="P232" s="49"/>
      <c r="Q232" s="49"/>
      <c r="R232" s="49"/>
      <c r="S232" s="49"/>
      <c r="T232" s="49"/>
    </row>
    <row r="233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O233" s="49"/>
      <c r="P233" s="49"/>
      <c r="Q233" s="49"/>
      <c r="R233" s="49"/>
      <c r="S233" s="49"/>
      <c r="T233" s="49"/>
    </row>
    <row r="234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O234" s="49"/>
      <c r="P234" s="49"/>
      <c r="Q234" s="49"/>
      <c r="R234" s="49"/>
      <c r="S234" s="49"/>
      <c r="T234" s="49"/>
    </row>
    <row r="23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O235" s="49"/>
      <c r="P235" s="49"/>
      <c r="Q235" s="49"/>
      <c r="R235" s="49"/>
      <c r="S235" s="49"/>
      <c r="T235" s="49"/>
    </row>
    <row r="236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O236" s="49"/>
      <c r="P236" s="49"/>
      <c r="Q236" s="49"/>
      <c r="R236" s="49"/>
      <c r="S236" s="49"/>
      <c r="T236" s="49"/>
    </row>
    <row r="237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O237" s="49"/>
      <c r="P237" s="49"/>
      <c r="Q237" s="49"/>
      <c r="R237" s="49"/>
      <c r="S237" s="49"/>
      <c r="T237" s="49"/>
    </row>
    <row r="238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O238" s="49"/>
      <c r="P238" s="49"/>
      <c r="Q238" s="49"/>
      <c r="R238" s="49"/>
      <c r="S238" s="49"/>
      <c r="T238" s="49"/>
    </row>
    <row r="239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O239" s="49"/>
      <c r="P239" s="49"/>
      <c r="Q239" s="49"/>
      <c r="R239" s="49"/>
      <c r="S239" s="49"/>
      <c r="T239" s="49"/>
    </row>
    <row r="240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O240" s="49"/>
      <c r="P240" s="49"/>
      <c r="Q240" s="49"/>
      <c r="R240" s="49"/>
      <c r="S240" s="49"/>
      <c r="T240" s="49"/>
    </row>
    <row r="241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O241" s="49"/>
      <c r="P241" s="49"/>
      <c r="Q241" s="49"/>
      <c r="R241" s="49"/>
      <c r="S241" s="49"/>
      <c r="T241" s="49"/>
    </row>
    <row r="242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O242" s="49"/>
      <c r="P242" s="49"/>
      <c r="Q242" s="49"/>
      <c r="R242" s="49"/>
      <c r="S242" s="49"/>
      <c r="T242" s="49"/>
    </row>
    <row r="243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O243" s="49"/>
      <c r="P243" s="49"/>
      <c r="Q243" s="49"/>
      <c r="R243" s="49"/>
      <c r="S243" s="49"/>
      <c r="T243" s="49"/>
    </row>
    <row r="244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O244" s="49"/>
      <c r="P244" s="49"/>
      <c r="Q244" s="49"/>
      <c r="R244" s="49"/>
      <c r="S244" s="49"/>
      <c r="T244" s="49"/>
    </row>
    <row r="24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O245" s="49"/>
      <c r="P245" s="49"/>
      <c r="Q245" s="49"/>
      <c r="R245" s="49"/>
      <c r="S245" s="49"/>
      <c r="T245" s="49"/>
    </row>
    <row r="246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O246" s="49"/>
      <c r="P246" s="49"/>
      <c r="Q246" s="49"/>
      <c r="R246" s="49"/>
      <c r="S246" s="49"/>
      <c r="T246" s="49"/>
    </row>
    <row r="247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O247" s="49"/>
      <c r="P247" s="49"/>
      <c r="Q247" s="49"/>
      <c r="R247" s="49"/>
      <c r="S247" s="49"/>
      <c r="T247" s="49"/>
    </row>
    <row r="248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O248" s="49"/>
      <c r="P248" s="49"/>
      <c r="Q248" s="49"/>
      <c r="R248" s="49"/>
      <c r="S248" s="49"/>
      <c r="T248" s="49"/>
    </row>
    <row r="249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O249" s="49"/>
      <c r="P249" s="49"/>
      <c r="Q249" s="49"/>
      <c r="R249" s="49"/>
      <c r="S249" s="49"/>
      <c r="T249" s="49"/>
    </row>
    <row r="250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O250" s="49"/>
      <c r="P250" s="49"/>
      <c r="Q250" s="49"/>
      <c r="R250" s="49"/>
      <c r="S250" s="49"/>
      <c r="T250" s="49"/>
    </row>
    <row r="251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O251" s="49"/>
      <c r="P251" s="49"/>
      <c r="Q251" s="49"/>
      <c r="R251" s="49"/>
      <c r="S251" s="49"/>
      <c r="T251" s="49"/>
    </row>
    <row r="252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O252" s="49"/>
      <c r="P252" s="49"/>
      <c r="Q252" s="49"/>
      <c r="R252" s="49"/>
      <c r="S252" s="49"/>
      <c r="T252" s="49"/>
    </row>
    <row r="253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O253" s="49"/>
      <c r="P253" s="49"/>
      <c r="Q253" s="49"/>
      <c r="R253" s="49"/>
      <c r="S253" s="49"/>
      <c r="T253" s="49"/>
    </row>
    <row r="254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O254" s="49"/>
      <c r="P254" s="49"/>
      <c r="Q254" s="49"/>
      <c r="R254" s="49"/>
      <c r="S254" s="49"/>
      <c r="T254" s="49"/>
    </row>
    <row r="25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O255" s="49"/>
      <c r="P255" s="49"/>
      <c r="Q255" s="49"/>
      <c r="R255" s="49"/>
      <c r="S255" s="49"/>
      <c r="T255" s="49"/>
    </row>
    <row r="256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O256" s="49"/>
      <c r="P256" s="49"/>
      <c r="Q256" s="49"/>
      <c r="R256" s="49"/>
      <c r="S256" s="49"/>
      <c r="T256" s="49"/>
    </row>
    <row r="257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O257" s="49"/>
      <c r="P257" s="49"/>
      <c r="Q257" s="49"/>
      <c r="R257" s="49"/>
      <c r="S257" s="49"/>
      <c r="T257" s="49"/>
    </row>
    <row r="258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O258" s="49"/>
      <c r="P258" s="49"/>
      <c r="Q258" s="49"/>
      <c r="R258" s="49"/>
      <c r="S258" s="49"/>
      <c r="T258" s="49"/>
    </row>
    <row r="259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O259" s="49"/>
      <c r="P259" s="49"/>
      <c r="Q259" s="49"/>
      <c r="R259" s="49"/>
      <c r="S259" s="49"/>
      <c r="T259" s="49"/>
    </row>
    <row r="260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O260" s="49"/>
      <c r="P260" s="49"/>
      <c r="Q260" s="49"/>
      <c r="R260" s="49"/>
      <c r="S260" s="49"/>
      <c r="T260" s="49"/>
    </row>
    <row r="261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O261" s="49"/>
      <c r="P261" s="49"/>
      <c r="Q261" s="49"/>
      <c r="R261" s="49"/>
      <c r="S261" s="49"/>
      <c r="T261" s="49"/>
    </row>
    <row r="262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O262" s="49"/>
      <c r="P262" s="49"/>
      <c r="Q262" s="49"/>
      <c r="R262" s="49"/>
      <c r="S262" s="49"/>
      <c r="T262" s="49"/>
    </row>
    <row r="263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O263" s="49"/>
      <c r="P263" s="49"/>
      <c r="Q263" s="49"/>
      <c r="R263" s="49"/>
      <c r="S263" s="49"/>
      <c r="T263" s="49"/>
    </row>
    <row r="264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O264" s="49"/>
      <c r="P264" s="49"/>
      <c r="Q264" s="49"/>
      <c r="R264" s="49"/>
      <c r="S264" s="49"/>
      <c r="T264" s="49"/>
    </row>
    <row r="26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O265" s="49"/>
      <c r="P265" s="49"/>
      <c r="Q265" s="49"/>
      <c r="R265" s="49"/>
      <c r="S265" s="49"/>
      <c r="T265" s="49"/>
    </row>
    <row r="266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O266" s="49"/>
      <c r="P266" s="49"/>
      <c r="Q266" s="49"/>
      <c r="R266" s="49"/>
      <c r="S266" s="49"/>
      <c r="T266" s="49"/>
    </row>
    <row r="267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O267" s="49"/>
      <c r="P267" s="49"/>
      <c r="Q267" s="49"/>
      <c r="R267" s="49"/>
      <c r="S267" s="49"/>
      <c r="T267" s="49"/>
    </row>
    <row r="268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O268" s="49"/>
      <c r="P268" s="49"/>
      <c r="Q268" s="49"/>
      <c r="R268" s="49"/>
      <c r="S268" s="49"/>
      <c r="T268" s="49"/>
    </row>
    <row r="269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O269" s="49"/>
      <c r="P269" s="49"/>
      <c r="Q269" s="49"/>
      <c r="R269" s="49"/>
      <c r="S269" s="49"/>
      <c r="T269" s="49"/>
    </row>
    <row r="270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O270" s="49"/>
      <c r="P270" s="49"/>
      <c r="Q270" s="49"/>
      <c r="R270" s="49"/>
      <c r="S270" s="49"/>
      <c r="T270" s="49"/>
    </row>
    <row r="271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O271" s="49"/>
      <c r="P271" s="49"/>
      <c r="Q271" s="49"/>
      <c r="R271" s="49"/>
      <c r="S271" s="49"/>
      <c r="T271" s="49"/>
    </row>
    <row r="272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O272" s="49"/>
      <c r="P272" s="49"/>
      <c r="Q272" s="49"/>
      <c r="R272" s="49"/>
      <c r="S272" s="49"/>
      <c r="T272" s="49"/>
    </row>
    <row r="273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O273" s="49"/>
      <c r="P273" s="49"/>
      <c r="Q273" s="49"/>
      <c r="R273" s="49"/>
      <c r="S273" s="49"/>
      <c r="T273" s="49"/>
    </row>
    <row r="274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O274" s="49"/>
      <c r="P274" s="49"/>
      <c r="Q274" s="49"/>
      <c r="R274" s="49"/>
      <c r="S274" s="49"/>
      <c r="T274" s="49"/>
    </row>
    <row r="27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O275" s="49"/>
      <c r="P275" s="49"/>
      <c r="Q275" s="49"/>
      <c r="R275" s="49"/>
      <c r="S275" s="49"/>
      <c r="T275" s="49"/>
    </row>
    <row r="276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O276" s="49"/>
      <c r="P276" s="49"/>
      <c r="Q276" s="49"/>
      <c r="R276" s="49"/>
      <c r="S276" s="49"/>
      <c r="T276" s="49"/>
    </row>
    <row r="277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O277" s="49"/>
      <c r="P277" s="49"/>
      <c r="Q277" s="49"/>
      <c r="R277" s="49"/>
      <c r="S277" s="49"/>
      <c r="T277" s="49"/>
    </row>
    <row r="278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O278" s="49"/>
      <c r="P278" s="49"/>
      <c r="Q278" s="49"/>
      <c r="R278" s="49"/>
      <c r="S278" s="49"/>
      <c r="T278" s="49"/>
    </row>
    <row r="279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O279" s="49"/>
      <c r="P279" s="49"/>
      <c r="Q279" s="49"/>
      <c r="R279" s="49"/>
      <c r="S279" s="49"/>
      <c r="T279" s="49"/>
    </row>
    <row r="280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O280" s="49"/>
      <c r="P280" s="49"/>
      <c r="Q280" s="49"/>
      <c r="R280" s="49"/>
      <c r="S280" s="49"/>
      <c r="T280" s="49"/>
    </row>
    <row r="281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O281" s="49"/>
      <c r="P281" s="49"/>
      <c r="Q281" s="49"/>
      <c r="R281" s="49"/>
      <c r="S281" s="49"/>
      <c r="T281" s="49"/>
    </row>
    <row r="282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O282" s="49"/>
      <c r="P282" s="49"/>
      <c r="Q282" s="49"/>
      <c r="R282" s="49"/>
      <c r="S282" s="49"/>
      <c r="T282" s="49"/>
    </row>
    <row r="283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O283" s="49"/>
      <c r="P283" s="49"/>
      <c r="Q283" s="49"/>
      <c r="R283" s="49"/>
      <c r="S283" s="49"/>
      <c r="T283" s="49"/>
    </row>
    <row r="284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O284" s="49"/>
      <c r="P284" s="49"/>
      <c r="Q284" s="49"/>
      <c r="R284" s="49"/>
      <c r="S284" s="49"/>
      <c r="T284" s="49"/>
    </row>
    <row r="28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O285" s="49"/>
      <c r="P285" s="49"/>
      <c r="Q285" s="49"/>
      <c r="R285" s="49"/>
      <c r="S285" s="49"/>
      <c r="T285" s="49"/>
    </row>
    <row r="286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O286" s="49"/>
      <c r="P286" s="49"/>
      <c r="Q286" s="49"/>
      <c r="R286" s="49"/>
      <c r="S286" s="49"/>
      <c r="T286" s="49"/>
    </row>
    <row r="287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O287" s="49"/>
      <c r="P287" s="49"/>
      <c r="Q287" s="49"/>
      <c r="R287" s="49"/>
      <c r="S287" s="49"/>
      <c r="T287" s="49"/>
    </row>
    <row r="288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O288" s="49"/>
      <c r="P288" s="49"/>
      <c r="Q288" s="49"/>
      <c r="R288" s="49"/>
      <c r="S288" s="49"/>
      <c r="T288" s="49"/>
    </row>
    <row r="289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O289" s="49"/>
      <c r="P289" s="49"/>
      <c r="Q289" s="49"/>
      <c r="R289" s="49"/>
      <c r="S289" s="49"/>
      <c r="T289" s="49"/>
    </row>
    <row r="290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O290" s="49"/>
      <c r="P290" s="49"/>
      <c r="Q290" s="49"/>
      <c r="R290" s="49"/>
      <c r="S290" s="49"/>
      <c r="T290" s="49"/>
    </row>
    <row r="291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O291" s="49"/>
      <c r="P291" s="49"/>
      <c r="Q291" s="49"/>
      <c r="R291" s="49"/>
      <c r="S291" s="49"/>
      <c r="T291" s="49"/>
    </row>
    <row r="292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O292" s="49"/>
      <c r="P292" s="49"/>
      <c r="Q292" s="49"/>
      <c r="R292" s="49"/>
      <c r="S292" s="49"/>
      <c r="T292" s="49"/>
    </row>
    <row r="293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O293" s="49"/>
      <c r="P293" s="49"/>
      <c r="Q293" s="49"/>
      <c r="R293" s="49"/>
      <c r="S293" s="49"/>
      <c r="T293" s="49"/>
    </row>
    <row r="294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O294" s="49"/>
      <c r="P294" s="49"/>
      <c r="Q294" s="49"/>
      <c r="R294" s="49"/>
      <c r="S294" s="49"/>
      <c r="T294" s="49"/>
    </row>
    <row r="295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O295" s="49"/>
      <c r="P295" s="49"/>
      <c r="Q295" s="49"/>
      <c r="R295" s="49"/>
      <c r="S295" s="49"/>
      <c r="T295" s="49"/>
    </row>
    <row r="296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O296" s="49"/>
      <c r="P296" s="49"/>
      <c r="Q296" s="49"/>
      <c r="R296" s="49"/>
      <c r="S296" s="49"/>
      <c r="T296" s="49"/>
    </row>
    <row r="297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O297" s="49"/>
      <c r="P297" s="49"/>
      <c r="Q297" s="49"/>
      <c r="R297" s="49"/>
      <c r="S297" s="49"/>
      <c r="T297" s="49"/>
    </row>
    <row r="298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O298" s="49"/>
      <c r="P298" s="49"/>
      <c r="Q298" s="49"/>
      <c r="R298" s="49"/>
      <c r="S298" s="49"/>
      <c r="T298" s="49"/>
    </row>
    <row r="299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O299" s="49"/>
      <c r="P299" s="49"/>
      <c r="Q299" s="49"/>
      <c r="R299" s="49"/>
      <c r="S299" s="49"/>
      <c r="T299" s="49"/>
    </row>
    <row r="300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O300" s="49"/>
      <c r="P300" s="49"/>
      <c r="Q300" s="49"/>
      <c r="R300" s="49"/>
      <c r="S300" s="49"/>
      <c r="T300" s="49"/>
    </row>
    <row r="301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O301" s="49"/>
      <c r="P301" s="49"/>
      <c r="Q301" s="49"/>
      <c r="R301" s="49"/>
      <c r="S301" s="49"/>
      <c r="T301" s="49"/>
    </row>
    <row r="302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O302" s="49"/>
      <c r="P302" s="49"/>
      <c r="Q302" s="49"/>
      <c r="R302" s="49"/>
      <c r="S302" s="49"/>
      <c r="T302" s="49"/>
    </row>
    <row r="303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O303" s="49"/>
      <c r="P303" s="49"/>
      <c r="Q303" s="49"/>
      <c r="R303" s="49"/>
      <c r="S303" s="49"/>
      <c r="T303" s="49"/>
    </row>
    <row r="304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O304" s="49"/>
      <c r="P304" s="49"/>
      <c r="Q304" s="49"/>
      <c r="R304" s="49"/>
      <c r="S304" s="49"/>
      <c r="T304" s="49"/>
    </row>
    <row r="305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O305" s="49"/>
      <c r="P305" s="49"/>
      <c r="Q305" s="49"/>
      <c r="R305" s="49"/>
      <c r="S305" s="49"/>
      <c r="T305" s="49"/>
    </row>
    <row r="306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O306" s="49"/>
      <c r="P306" s="49"/>
      <c r="Q306" s="49"/>
      <c r="R306" s="49"/>
      <c r="S306" s="49"/>
      <c r="T306" s="49"/>
    </row>
    <row r="307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O307" s="49"/>
      <c r="P307" s="49"/>
      <c r="Q307" s="49"/>
      <c r="R307" s="49"/>
      <c r="S307" s="49"/>
      <c r="T307" s="49"/>
    </row>
    <row r="308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O308" s="49"/>
      <c r="P308" s="49"/>
      <c r="Q308" s="49"/>
      <c r="R308" s="49"/>
      <c r="S308" s="49"/>
      <c r="T308" s="49"/>
    </row>
    <row r="309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O309" s="49"/>
      <c r="P309" s="49"/>
      <c r="Q309" s="49"/>
      <c r="R309" s="49"/>
      <c r="S309" s="49"/>
      <c r="T309" s="49"/>
    </row>
    <row r="310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O310" s="49"/>
      <c r="P310" s="49"/>
      <c r="Q310" s="49"/>
      <c r="R310" s="49"/>
      <c r="S310" s="49"/>
      <c r="T310" s="49"/>
    </row>
    <row r="311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O311" s="49"/>
      <c r="P311" s="49"/>
      <c r="Q311" s="49"/>
      <c r="R311" s="49"/>
      <c r="S311" s="49"/>
      <c r="T311" s="49"/>
    </row>
    <row r="312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O312" s="49"/>
      <c r="P312" s="49"/>
      <c r="Q312" s="49"/>
      <c r="R312" s="49"/>
      <c r="S312" s="49"/>
      <c r="T312" s="49"/>
    </row>
    <row r="313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O313" s="49"/>
      <c r="P313" s="49"/>
      <c r="Q313" s="49"/>
      <c r="R313" s="49"/>
      <c r="S313" s="49"/>
      <c r="T313" s="49"/>
    </row>
    <row r="314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O314" s="49"/>
      <c r="P314" s="49"/>
      <c r="Q314" s="49"/>
      <c r="R314" s="49"/>
      <c r="S314" s="49"/>
      <c r="T314" s="49"/>
    </row>
    <row r="315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O315" s="49"/>
      <c r="P315" s="49"/>
      <c r="Q315" s="49"/>
      <c r="R315" s="49"/>
      <c r="S315" s="49"/>
      <c r="T315" s="49"/>
    </row>
    <row r="316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O316" s="49"/>
      <c r="P316" s="49"/>
      <c r="Q316" s="49"/>
      <c r="R316" s="49"/>
      <c r="S316" s="49"/>
      <c r="T316" s="49"/>
    </row>
    <row r="317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O317" s="49"/>
      <c r="P317" s="49"/>
      <c r="Q317" s="49"/>
      <c r="R317" s="49"/>
      <c r="S317" s="49"/>
      <c r="T317" s="49"/>
    </row>
    <row r="318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O318" s="49"/>
      <c r="P318" s="49"/>
      <c r="Q318" s="49"/>
      <c r="R318" s="49"/>
      <c r="S318" s="49"/>
      <c r="T318" s="49"/>
    </row>
    <row r="319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O319" s="49"/>
      <c r="P319" s="49"/>
      <c r="Q319" s="49"/>
      <c r="R319" s="49"/>
      <c r="S319" s="49"/>
      <c r="T319" s="49"/>
    </row>
    <row r="320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O320" s="49"/>
      <c r="P320" s="49"/>
      <c r="Q320" s="49"/>
      <c r="R320" s="49"/>
      <c r="S320" s="49"/>
      <c r="T320" s="49"/>
    </row>
    <row r="321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O321" s="49"/>
      <c r="P321" s="49"/>
      <c r="Q321" s="49"/>
      <c r="R321" s="49"/>
      <c r="S321" s="49"/>
      <c r="T321" s="49"/>
    </row>
    <row r="322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O322" s="49"/>
      <c r="P322" s="49"/>
      <c r="Q322" s="49"/>
      <c r="R322" s="49"/>
      <c r="S322" s="49"/>
      <c r="T322" s="49"/>
    </row>
    <row r="323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O323" s="49"/>
      <c r="P323" s="49"/>
      <c r="Q323" s="49"/>
      <c r="R323" s="49"/>
      <c r="S323" s="49"/>
      <c r="T323" s="49"/>
    </row>
    <row r="324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O324" s="49"/>
      <c r="P324" s="49"/>
      <c r="Q324" s="49"/>
      <c r="R324" s="49"/>
      <c r="S324" s="49"/>
      <c r="T324" s="49"/>
    </row>
    <row r="325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O325" s="49"/>
      <c r="P325" s="49"/>
      <c r="Q325" s="49"/>
      <c r="R325" s="49"/>
      <c r="S325" s="49"/>
      <c r="T325" s="49"/>
    </row>
    <row r="326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O326" s="49"/>
      <c r="P326" s="49"/>
      <c r="Q326" s="49"/>
      <c r="R326" s="49"/>
      <c r="S326" s="49"/>
      <c r="T326" s="49"/>
    </row>
    <row r="327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O327" s="49"/>
      <c r="P327" s="49"/>
      <c r="Q327" s="49"/>
      <c r="R327" s="49"/>
      <c r="S327" s="49"/>
      <c r="T327" s="49"/>
    </row>
    <row r="328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O328" s="49"/>
      <c r="P328" s="49"/>
      <c r="Q328" s="49"/>
      <c r="R328" s="49"/>
      <c r="S328" s="49"/>
      <c r="T328" s="49"/>
    </row>
    <row r="329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O329" s="49"/>
      <c r="P329" s="49"/>
      <c r="Q329" s="49"/>
      <c r="R329" s="49"/>
      <c r="S329" s="49"/>
      <c r="T329" s="49"/>
    </row>
    <row r="330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O330" s="49"/>
      <c r="P330" s="49"/>
      <c r="Q330" s="49"/>
      <c r="R330" s="49"/>
      <c r="S330" s="49"/>
      <c r="T330" s="49"/>
    </row>
    <row r="331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O331" s="49"/>
      <c r="P331" s="49"/>
      <c r="Q331" s="49"/>
      <c r="R331" s="49"/>
      <c r="S331" s="49"/>
      <c r="T331" s="49"/>
    </row>
    <row r="332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O332" s="49"/>
      <c r="P332" s="49"/>
      <c r="Q332" s="49"/>
      <c r="R332" s="49"/>
      <c r="S332" s="49"/>
      <c r="T332" s="49"/>
    </row>
    <row r="333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O333" s="49"/>
      <c r="P333" s="49"/>
      <c r="Q333" s="49"/>
      <c r="R333" s="49"/>
      <c r="S333" s="49"/>
      <c r="T333" s="49"/>
    </row>
    <row r="334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O334" s="49"/>
      <c r="P334" s="49"/>
      <c r="Q334" s="49"/>
      <c r="R334" s="49"/>
      <c r="S334" s="49"/>
      <c r="T334" s="49"/>
    </row>
    <row r="335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O335" s="49"/>
      <c r="P335" s="49"/>
      <c r="Q335" s="49"/>
      <c r="R335" s="49"/>
      <c r="S335" s="49"/>
      <c r="T335" s="49"/>
    </row>
    <row r="336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O336" s="49"/>
      <c r="P336" s="49"/>
      <c r="Q336" s="49"/>
      <c r="R336" s="49"/>
      <c r="S336" s="49"/>
      <c r="T336" s="49"/>
    </row>
    <row r="337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O337" s="49"/>
      <c r="P337" s="49"/>
      <c r="Q337" s="49"/>
      <c r="R337" s="49"/>
      <c r="S337" s="49"/>
      <c r="T337" s="49"/>
    </row>
    <row r="338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O338" s="49"/>
      <c r="P338" s="49"/>
      <c r="Q338" s="49"/>
      <c r="R338" s="49"/>
      <c r="S338" s="49"/>
      <c r="T338" s="49"/>
    </row>
    <row r="339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O339" s="49"/>
      <c r="P339" s="49"/>
      <c r="Q339" s="49"/>
      <c r="R339" s="49"/>
      <c r="S339" s="49"/>
      <c r="T339" s="49"/>
    </row>
    <row r="340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O340" s="49"/>
      <c r="P340" s="49"/>
      <c r="Q340" s="49"/>
      <c r="R340" s="49"/>
      <c r="S340" s="49"/>
      <c r="T340" s="49"/>
    </row>
    <row r="341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O341" s="49"/>
      <c r="P341" s="49"/>
      <c r="Q341" s="49"/>
      <c r="R341" s="49"/>
      <c r="S341" s="49"/>
      <c r="T341" s="49"/>
    </row>
    <row r="342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O342" s="49"/>
      <c r="P342" s="49"/>
      <c r="Q342" s="49"/>
      <c r="R342" s="49"/>
      <c r="S342" s="49"/>
      <c r="T342" s="49"/>
    </row>
    <row r="343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O343" s="49"/>
      <c r="P343" s="49"/>
      <c r="Q343" s="49"/>
      <c r="R343" s="49"/>
      <c r="S343" s="49"/>
      <c r="T343" s="49"/>
    </row>
    <row r="344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O344" s="49"/>
      <c r="P344" s="49"/>
      <c r="Q344" s="49"/>
      <c r="R344" s="49"/>
      <c r="S344" s="49"/>
      <c r="T344" s="49"/>
    </row>
    <row r="345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O345" s="49"/>
      <c r="P345" s="49"/>
      <c r="Q345" s="49"/>
      <c r="R345" s="49"/>
      <c r="S345" s="49"/>
      <c r="T345" s="49"/>
    </row>
    <row r="346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O346" s="49"/>
      <c r="P346" s="49"/>
      <c r="Q346" s="49"/>
      <c r="R346" s="49"/>
      <c r="S346" s="49"/>
      <c r="T346" s="49"/>
    </row>
    <row r="347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O347" s="49"/>
      <c r="P347" s="49"/>
      <c r="Q347" s="49"/>
      <c r="R347" s="49"/>
      <c r="S347" s="49"/>
      <c r="T347" s="49"/>
    </row>
    <row r="348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O348" s="49"/>
      <c r="P348" s="49"/>
      <c r="Q348" s="49"/>
      <c r="R348" s="49"/>
      <c r="S348" s="49"/>
      <c r="T348" s="49"/>
    </row>
    <row r="349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O349" s="49"/>
      <c r="P349" s="49"/>
      <c r="Q349" s="49"/>
      <c r="R349" s="49"/>
      <c r="S349" s="49"/>
      <c r="T349" s="49"/>
    </row>
    <row r="350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O350" s="49"/>
      <c r="P350" s="49"/>
      <c r="Q350" s="49"/>
      <c r="R350" s="49"/>
      <c r="S350" s="49"/>
      <c r="T350" s="49"/>
    </row>
    <row r="351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O351" s="49"/>
      <c r="P351" s="49"/>
      <c r="Q351" s="49"/>
      <c r="R351" s="49"/>
      <c r="S351" s="49"/>
      <c r="T351" s="49"/>
    </row>
    <row r="352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O352" s="49"/>
      <c r="P352" s="49"/>
      <c r="Q352" s="49"/>
      <c r="R352" s="49"/>
      <c r="S352" s="49"/>
      <c r="T352" s="49"/>
    </row>
    <row r="353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O353" s="49"/>
      <c r="P353" s="49"/>
      <c r="Q353" s="49"/>
      <c r="R353" s="49"/>
      <c r="S353" s="49"/>
      <c r="T353" s="49"/>
    </row>
    <row r="354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O354" s="49"/>
      <c r="P354" s="49"/>
      <c r="Q354" s="49"/>
      <c r="R354" s="49"/>
      <c r="S354" s="49"/>
      <c r="T354" s="49"/>
    </row>
    <row r="355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O355" s="49"/>
      <c r="P355" s="49"/>
      <c r="Q355" s="49"/>
      <c r="R355" s="49"/>
      <c r="S355" s="49"/>
      <c r="T355" s="49"/>
    </row>
    <row r="356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O356" s="49"/>
      <c r="P356" s="49"/>
      <c r="Q356" s="49"/>
      <c r="R356" s="49"/>
      <c r="S356" s="49"/>
      <c r="T356" s="49"/>
    </row>
    <row r="357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O357" s="49"/>
      <c r="P357" s="49"/>
      <c r="Q357" s="49"/>
      <c r="R357" s="49"/>
      <c r="S357" s="49"/>
      <c r="T357" s="49"/>
    </row>
    <row r="358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O358" s="49"/>
      <c r="P358" s="49"/>
      <c r="Q358" s="49"/>
      <c r="R358" s="49"/>
      <c r="S358" s="49"/>
      <c r="T358" s="49"/>
    </row>
    <row r="359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O359" s="49"/>
      <c r="P359" s="49"/>
      <c r="Q359" s="49"/>
      <c r="R359" s="49"/>
      <c r="S359" s="49"/>
      <c r="T359" s="49"/>
    </row>
    <row r="360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O360" s="49"/>
      <c r="P360" s="49"/>
      <c r="Q360" s="49"/>
      <c r="R360" s="49"/>
      <c r="S360" s="49"/>
      <c r="T360" s="49"/>
    </row>
    <row r="361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O361" s="49"/>
      <c r="P361" s="49"/>
      <c r="Q361" s="49"/>
      <c r="R361" s="49"/>
      <c r="S361" s="49"/>
      <c r="T361" s="49"/>
    </row>
    <row r="362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O362" s="49"/>
      <c r="P362" s="49"/>
      <c r="Q362" s="49"/>
      <c r="R362" s="49"/>
      <c r="S362" s="49"/>
      <c r="T362" s="49"/>
    </row>
    <row r="363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O363" s="49"/>
      <c r="P363" s="49"/>
      <c r="Q363" s="49"/>
      <c r="R363" s="49"/>
      <c r="S363" s="49"/>
      <c r="T363" s="49"/>
    </row>
    <row r="364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O364" s="49"/>
      <c r="P364" s="49"/>
      <c r="Q364" s="49"/>
      <c r="R364" s="49"/>
      <c r="S364" s="49"/>
      <c r="T364" s="49"/>
    </row>
    <row r="365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O365" s="49"/>
      <c r="P365" s="49"/>
      <c r="Q365" s="49"/>
      <c r="R365" s="49"/>
      <c r="S365" s="49"/>
      <c r="T365" s="49"/>
    </row>
    <row r="366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O366" s="49"/>
      <c r="P366" s="49"/>
      <c r="Q366" s="49"/>
      <c r="R366" s="49"/>
      <c r="S366" s="49"/>
      <c r="T366" s="49"/>
    </row>
    <row r="367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O367" s="49"/>
      <c r="P367" s="49"/>
      <c r="Q367" s="49"/>
      <c r="R367" s="49"/>
      <c r="S367" s="49"/>
      <c r="T367" s="49"/>
    </row>
    <row r="368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O368" s="49"/>
      <c r="P368" s="49"/>
      <c r="Q368" s="49"/>
      <c r="R368" s="49"/>
      <c r="S368" s="49"/>
      <c r="T368" s="49"/>
    </row>
    <row r="369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O369" s="49"/>
      <c r="P369" s="49"/>
      <c r="Q369" s="49"/>
      <c r="R369" s="49"/>
      <c r="S369" s="49"/>
      <c r="T369" s="49"/>
    </row>
    <row r="370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O370" s="49"/>
      <c r="P370" s="49"/>
      <c r="Q370" s="49"/>
      <c r="R370" s="49"/>
      <c r="S370" s="49"/>
      <c r="T370" s="49"/>
    </row>
    <row r="371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O371" s="49"/>
      <c r="P371" s="49"/>
      <c r="Q371" s="49"/>
      <c r="R371" s="49"/>
      <c r="S371" s="49"/>
      <c r="T371" s="49"/>
    </row>
    <row r="372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O372" s="49"/>
      <c r="P372" s="49"/>
      <c r="Q372" s="49"/>
      <c r="R372" s="49"/>
      <c r="S372" s="49"/>
      <c r="T372" s="49"/>
    </row>
    <row r="373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O373" s="49"/>
      <c r="P373" s="49"/>
      <c r="Q373" s="49"/>
      <c r="R373" s="49"/>
      <c r="S373" s="49"/>
      <c r="T373" s="49"/>
    </row>
    <row r="374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O374" s="49"/>
      <c r="P374" s="49"/>
      <c r="Q374" s="49"/>
      <c r="R374" s="49"/>
      <c r="S374" s="49"/>
      <c r="T374" s="49"/>
    </row>
    <row r="375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O375" s="49"/>
      <c r="P375" s="49"/>
      <c r="Q375" s="49"/>
      <c r="R375" s="49"/>
      <c r="S375" s="49"/>
      <c r="T375" s="49"/>
    </row>
    <row r="376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O376" s="49"/>
      <c r="P376" s="49"/>
      <c r="Q376" s="49"/>
      <c r="R376" s="49"/>
      <c r="S376" s="49"/>
      <c r="T376" s="49"/>
    </row>
    <row r="377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O377" s="49"/>
      <c r="P377" s="49"/>
      <c r="Q377" s="49"/>
      <c r="R377" s="49"/>
      <c r="S377" s="49"/>
      <c r="T377" s="49"/>
    </row>
    <row r="378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O378" s="49"/>
      <c r="P378" s="49"/>
      <c r="Q378" s="49"/>
      <c r="R378" s="49"/>
      <c r="S378" s="49"/>
      <c r="T378" s="49"/>
    </row>
    <row r="379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O379" s="49"/>
      <c r="P379" s="49"/>
      <c r="Q379" s="49"/>
      <c r="R379" s="49"/>
      <c r="S379" s="49"/>
      <c r="T379" s="49"/>
    </row>
    <row r="380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O380" s="49"/>
      <c r="P380" s="49"/>
      <c r="Q380" s="49"/>
      <c r="R380" s="49"/>
      <c r="S380" s="49"/>
      <c r="T380" s="49"/>
    </row>
    <row r="381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O381" s="49"/>
      <c r="P381" s="49"/>
      <c r="Q381" s="49"/>
      <c r="R381" s="49"/>
      <c r="S381" s="49"/>
      <c r="T381" s="49"/>
    </row>
    <row r="382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O382" s="49"/>
      <c r="P382" s="49"/>
      <c r="Q382" s="49"/>
      <c r="R382" s="49"/>
      <c r="S382" s="49"/>
      <c r="T382" s="49"/>
    </row>
    <row r="383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O383" s="49"/>
      <c r="P383" s="49"/>
      <c r="Q383" s="49"/>
      <c r="R383" s="49"/>
      <c r="S383" s="49"/>
      <c r="T383" s="49"/>
    </row>
    <row r="384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O384" s="49"/>
      <c r="P384" s="49"/>
      <c r="Q384" s="49"/>
      <c r="R384" s="49"/>
      <c r="S384" s="49"/>
      <c r="T384" s="49"/>
    </row>
    <row r="385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O385" s="49"/>
      <c r="P385" s="49"/>
      <c r="Q385" s="49"/>
      <c r="R385" s="49"/>
      <c r="S385" s="49"/>
      <c r="T385" s="49"/>
    </row>
    <row r="386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O386" s="49"/>
      <c r="P386" s="49"/>
      <c r="Q386" s="49"/>
      <c r="R386" s="49"/>
      <c r="S386" s="49"/>
      <c r="T386" s="49"/>
    </row>
    <row r="387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O387" s="49"/>
      <c r="P387" s="49"/>
      <c r="Q387" s="49"/>
      <c r="R387" s="49"/>
      <c r="S387" s="49"/>
      <c r="T387" s="49"/>
    </row>
    <row r="388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O388" s="49"/>
      <c r="P388" s="49"/>
      <c r="Q388" s="49"/>
      <c r="R388" s="49"/>
      <c r="S388" s="49"/>
      <c r="T388" s="49"/>
    </row>
    <row r="389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O389" s="49"/>
      <c r="P389" s="49"/>
      <c r="Q389" s="49"/>
      <c r="R389" s="49"/>
      <c r="S389" s="49"/>
      <c r="T389" s="49"/>
    </row>
    <row r="390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O390" s="49"/>
      <c r="P390" s="49"/>
      <c r="Q390" s="49"/>
      <c r="R390" s="49"/>
      <c r="S390" s="49"/>
      <c r="T390" s="49"/>
    </row>
    <row r="391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O391" s="49"/>
      <c r="P391" s="49"/>
      <c r="Q391" s="49"/>
      <c r="R391" s="49"/>
      <c r="S391" s="49"/>
      <c r="T391" s="49"/>
    </row>
    <row r="392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O392" s="49"/>
      <c r="P392" s="49"/>
      <c r="Q392" s="49"/>
      <c r="R392" s="49"/>
      <c r="S392" s="49"/>
      <c r="T392" s="49"/>
    </row>
    <row r="393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O393" s="49"/>
      <c r="P393" s="49"/>
      <c r="Q393" s="49"/>
      <c r="R393" s="49"/>
      <c r="S393" s="49"/>
      <c r="T393" s="49"/>
    </row>
    <row r="394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O394" s="49"/>
      <c r="P394" s="49"/>
      <c r="Q394" s="49"/>
      <c r="R394" s="49"/>
      <c r="S394" s="49"/>
      <c r="T394" s="49"/>
    </row>
    <row r="395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O395" s="49"/>
      <c r="P395" s="49"/>
      <c r="Q395" s="49"/>
      <c r="R395" s="49"/>
      <c r="S395" s="49"/>
      <c r="T395" s="49"/>
    </row>
    <row r="396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O396" s="49"/>
      <c r="P396" s="49"/>
      <c r="Q396" s="49"/>
      <c r="R396" s="49"/>
      <c r="S396" s="49"/>
      <c r="T396" s="49"/>
    </row>
    <row r="397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O397" s="49"/>
      <c r="P397" s="49"/>
      <c r="Q397" s="49"/>
      <c r="R397" s="49"/>
      <c r="S397" s="49"/>
      <c r="T397" s="49"/>
    </row>
    <row r="398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O398" s="49"/>
      <c r="P398" s="49"/>
      <c r="Q398" s="49"/>
      <c r="R398" s="49"/>
      <c r="S398" s="49"/>
      <c r="T398" s="49"/>
    </row>
    <row r="399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O399" s="49"/>
      <c r="P399" s="49"/>
      <c r="Q399" s="49"/>
      <c r="R399" s="49"/>
      <c r="S399" s="49"/>
      <c r="T399" s="49"/>
    </row>
    <row r="400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O400" s="49"/>
      <c r="P400" s="49"/>
      <c r="Q400" s="49"/>
      <c r="R400" s="49"/>
      <c r="S400" s="49"/>
      <c r="T400" s="49"/>
    </row>
    <row r="401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O401" s="49"/>
      <c r="P401" s="49"/>
      <c r="Q401" s="49"/>
      <c r="R401" s="49"/>
      <c r="S401" s="49"/>
      <c r="T401" s="49"/>
    </row>
    <row r="402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O402" s="49"/>
      <c r="P402" s="49"/>
      <c r="Q402" s="49"/>
      <c r="R402" s="49"/>
      <c r="S402" s="49"/>
      <c r="T402" s="49"/>
    </row>
    <row r="403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O403" s="49"/>
      <c r="P403" s="49"/>
      <c r="Q403" s="49"/>
      <c r="R403" s="49"/>
      <c r="S403" s="49"/>
      <c r="T403" s="49"/>
    </row>
    <row r="404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O404" s="49"/>
      <c r="P404" s="49"/>
      <c r="Q404" s="49"/>
      <c r="R404" s="49"/>
      <c r="S404" s="49"/>
      <c r="T404" s="49"/>
    </row>
    <row r="405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O405" s="49"/>
      <c r="P405" s="49"/>
      <c r="Q405" s="49"/>
      <c r="R405" s="49"/>
      <c r="S405" s="49"/>
      <c r="T405" s="49"/>
    </row>
    <row r="406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O406" s="49"/>
      <c r="P406" s="49"/>
      <c r="Q406" s="49"/>
      <c r="R406" s="49"/>
      <c r="S406" s="49"/>
      <c r="T406" s="49"/>
    </row>
    <row r="407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O407" s="49"/>
      <c r="P407" s="49"/>
      <c r="Q407" s="49"/>
      <c r="R407" s="49"/>
      <c r="S407" s="49"/>
      <c r="T407" s="49"/>
    </row>
    <row r="408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O408" s="49"/>
      <c r="P408" s="49"/>
      <c r="Q408" s="49"/>
      <c r="R408" s="49"/>
      <c r="S408" s="49"/>
      <c r="T408" s="49"/>
    </row>
    <row r="409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O409" s="49"/>
      <c r="P409" s="49"/>
      <c r="Q409" s="49"/>
      <c r="R409" s="49"/>
      <c r="S409" s="49"/>
      <c r="T409" s="49"/>
    </row>
    <row r="410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O410" s="49"/>
      <c r="P410" s="49"/>
      <c r="Q410" s="49"/>
      <c r="R410" s="49"/>
      <c r="S410" s="49"/>
      <c r="T410" s="49"/>
    </row>
    <row r="411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O411" s="49"/>
      <c r="P411" s="49"/>
      <c r="Q411" s="49"/>
      <c r="R411" s="49"/>
      <c r="S411" s="49"/>
      <c r="T411" s="49"/>
    </row>
    <row r="412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O412" s="49"/>
      <c r="P412" s="49"/>
      <c r="Q412" s="49"/>
      <c r="R412" s="49"/>
      <c r="S412" s="49"/>
      <c r="T412" s="49"/>
    </row>
    <row r="413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O413" s="49"/>
      <c r="P413" s="49"/>
      <c r="Q413" s="49"/>
      <c r="R413" s="49"/>
      <c r="S413" s="49"/>
      <c r="T413" s="49"/>
    </row>
    <row r="414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O414" s="49"/>
      <c r="P414" s="49"/>
      <c r="Q414" s="49"/>
      <c r="R414" s="49"/>
      <c r="S414" s="49"/>
      <c r="T414" s="49"/>
    </row>
    <row r="415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O415" s="49"/>
      <c r="P415" s="49"/>
      <c r="Q415" s="49"/>
      <c r="R415" s="49"/>
      <c r="S415" s="49"/>
      <c r="T415" s="49"/>
    </row>
    <row r="416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O416" s="49"/>
      <c r="P416" s="49"/>
      <c r="Q416" s="49"/>
      <c r="R416" s="49"/>
      <c r="S416" s="49"/>
      <c r="T416" s="49"/>
    </row>
    <row r="417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O417" s="49"/>
      <c r="P417" s="49"/>
      <c r="Q417" s="49"/>
      <c r="R417" s="49"/>
      <c r="S417" s="49"/>
      <c r="T417" s="49"/>
    </row>
    <row r="418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O418" s="49"/>
      <c r="P418" s="49"/>
      <c r="Q418" s="49"/>
      <c r="R418" s="49"/>
      <c r="S418" s="49"/>
      <c r="T418" s="49"/>
    </row>
    <row r="419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O419" s="49"/>
      <c r="P419" s="49"/>
      <c r="Q419" s="49"/>
      <c r="R419" s="49"/>
      <c r="S419" s="49"/>
      <c r="T419" s="49"/>
    </row>
    <row r="420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O420" s="49"/>
      <c r="P420" s="49"/>
      <c r="Q420" s="49"/>
      <c r="R420" s="49"/>
      <c r="S420" s="49"/>
      <c r="T420" s="49"/>
    </row>
    <row r="421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O421" s="49"/>
      <c r="P421" s="49"/>
      <c r="Q421" s="49"/>
      <c r="R421" s="49"/>
      <c r="S421" s="49"/>
      <c r="T421" s="49"/>
    </row>
    <row r="422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O422" s="49"/>
      <c r="P422" s="49"/>
      <c r="Q422" s="49"/>
      <c r="R422" s="49"/>
      <c r="S422" s="49"/>
      <c r="T422" s="49"/>
    </row>
    <row r="423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O423" s="49"/>
      <c r="P423" s="49"/>
      <c r="Q423" s="49"/>
      <c r="R423" s="49"/>
      <c r="S423" s="49"/>
      <c r="T423" s="49"/>
    </row>
    <row r="424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O424" s="49"/>
      <c r="P424" s="49"/>
      <c r="Q424" s="49"/>
      <c r="R424" s="49"/>
      <c r="S424" s="49"/>
      <c r="T424" s="49"/>
    </row>
    <row r="425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O425" s="49"/>
      <c r="P425" s="49"/>
      <c r="Q425" s="49"/>
      <c r="R425" s="49"/>
      <c r="S425" s="49"/>
      <c r="T425" s="49"/>
    </row>
    <row r="426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O426" s="49"/>
      <c r="P426" s="49"/>
      <c r="Q426" s="49"/>
      <c r="R426" s="49"/>
      <c r="S426" s="49"/>
      <c r="T426" s="49"/>
    </row>
    <row r="427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O427" s="49"/>
      <c r="P427" s="49"/>
      <c r="Q427" s="49"/>
      <c r="R427" s="49"/>
      <c r="S427" s="49"/>
      <c r="T427" s="49"/>
    </row>
    <row r="428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O428" s="49"/>
      <c r="P428" s="49"/>
      <c r="Q428" s="49"/>
      <c r="R428" s="49"/>
      <c r="S428" s="49"/>
      <c r="T428" s="49"/>
    </row>
    <row r="429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O429" s="49"/>
      <c r="P429" s="49"/>
      <c r="Q429" s="49"/>
      <c r="R429" s="49"/>
      <c r="S429" s="49"/>
      <c r="T429" s="49"/>
    </row>
    <row r="430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O430" s="49"/>
      <c r="P430" s="49"/>
      <c r="Q430" s="49"/>
      <c r="R430" s="49"/>
      <c r="S430" s="49"/>
      <c r="T430" s="49"/>
    </row>
    <row r="431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O431" s="49"/>
      <c r="P431" s="49"/>
      <c r="Q431" s="49"/>
      <c r="R431" s="49"/>
      <c r="S431" s="49"/>
      <c r="T431" s="49"/>
    </row>
    <row r="432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O432" s="49"/>
      <c r="P432" s="49"/>
      <c r="Q432" s="49"/>
      <c r="R432" s="49"/>
      <c r="S432" s="49"/>
      <c r="T432" s="49"/>
    </row>
    <row r="433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O433" s="49"/>
      <c r="P433" s="49"/>
      <c r="Q433" s="49"/>
      <c r="R433" s="49"/>
      <c r="S433" s="49"/>
      <c r="T433" s="49"/>
    </row>
    <row r="434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O434" s="49"/>
      <c r="P434" s="49"/>
      <c r="Q434" s="49"/>
      <c r="R434" s="49"/>
      <c r="S434" s="49"/>
      <c r="T434" s="49"/>
    </row>
    <row r="435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O435" s="49"/>
      <c r="P435" s="49"/>
      <c r="Q435" s="49"/>
      <c r="R435" s="49"/>
      <c r="S435" s="49"/>
      <c r="T435" s="49"/>
    </row>
    <row r="436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O436" s="49"/>
      <c r="P436" s="49"/>
      <c r="Q436" s="49"/>
      <c r="R436" s="49"/>
      <c r="S436" s="49"/>
      <c r="T436" s="49"/>
    </row>
    <row r="437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O437" s="49"/>
      <c r="P437" s="49"/>
      <c r="Q437" s="49"/>
      <c r="R437" s="49"/>
      <c r="S437" s="49"/>
      <c r="T437" s="49"/>
    </row>
    <row r="438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O438" s="49"/>
      <c r="P438" s="49"/>
      <c r="Q438" s="49"/>
      <c r="R438" s="49"/>
      <c r="S438" s="49"/>
      <c r="T438" s="49"/>
    </row>
    <row r="439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O439" s="49"/>
      <c r="P439" s="49"/>
      <c r="Q439" s="49"/>
      <c r="R439" s="49"/>
      <c r="S439" s="49"/>
      <c r="T439" s="49"/>
    </row>
    <row r="440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O440" s="49"/>
      <c r="P440" s="49"/>
      <c r="Q440" s="49"/>
      <c r="R440" s="49"/>
      <c r="S440" s="49"/>
      <c r="T440" s="49"/>
    </row>
    <row r="441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O441" s="49"/>
      <c r="P441" s="49"/>
      <c r="Q441" s="49"/>
      <c r="R441" s="49"/>
      <c r="S441" s="49"/>
      <c r="T441" s="49"/>
    </row>
    <row r="442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O442" s="49"/>
      <c r="P442" s="49"/>
      <c r="Q442" s="49"/>
      <c r="R442" s="49"/>
      <c r="S442" s="49"/>
      <c r="T442" s="49"/>
    </row>
    <row r="443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O443" s="49"/>
      <c r="P443" s="49"/>
      <c r="Q443" s="49"/>
      <c r="R443" s="49"/>
      <c r="S443" s="49"/>
      <c r="T443" s="49"/>
    </row>
    <row r="444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O444" s="49"/>
      <c r="P444" s="49"/>
      <c r="Q444" s="49"/>
      <c r="R444" s="49"/>
      <c r="S444" s="49"/>
      <c r="T444" s="49"/>
    </row>
    <row r="445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O445" s="49"/>
      <c r="P445" s="49"/>
      <c r="Q445" s="49"/>
      <c r="R445" s="49"/>
      <c r="S445" s="49"/>
      <c r="T445" s="49"/>
    </row>
    <row r="446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O446" s="49"/>
      <c r="P446" s="49"/>
      <c r="Q446" s="49"/>
      <c r="R446" s="49"/>
      <c r="S446" s="49"/>
      <c r="T446" s="49"/>
    </row>
    <row r="447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O447" s="49"/>
      <c r="P447" s="49"/>
      <c r="Q447" s="49"/>
      <c r="R447" s="49"/>
      <c r="S447" s="49"/>
      <c r="T447" s="49"/>
    </row>
    <row r="448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O448" s="49"/>
      <c r="P448" s="49"/>
      <c r="Q448" s="49"/>
      <c r="R448" s="49"/>
      <c r="S448" s="49"/>
      <c r="T448" s="49"/>
    </row>
    <row r="449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O449" s="49"/>
      <c r="P449" s="49"/>
      <c r="Q449" s="49"/>
      <c r="R449" s="49"/>
      <c r="S449" s="49"/>
      <c r="T449" s="49"/>
    </row>
    <row r="450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O450" s="49"/>
      <c r="P450" s="49"/>
      <c r="Q450" s="49"/>
      <c r="R450" s="49"/>
      <c r="S450" s="49"/>
      <c r="T450" s="49"/>
    </row>
    <row r="451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O451" s="49"/>
      <c r="P451" s="49"/>
      <c r="Q451" s="49"/>
      <c r="R451" s="49"/>
      <c r="S451" s="49"/>
      <c r="T451" s="49"/>
    </row>
    <row r="452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O452" s="49"/>
      <c r="P452" s="49"/>
      <c r="Q452" s="49"/>
      <c r="R452" s="49"/>
      <c r="S452" s="49"/>
      <c r="T452" s="49"/>
    </row>
    <row r="453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O453" s="49"/>
      <c r="P453" s="49"/>
      <c r="Q453" s="49"/>
      <c r="R453" s="49"/>
      <c r="S453" s="49"/>
      <c r="T453" s="49"/>
    </row>
    <row r="454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O454" s="49"/>
      <c r="P454" s="49"/>
      <c r="Q454" s="49"/>
      <c r="R454" s="49"/>
      <c r="S454" s="49"/>
      <c r="T454" s="49"/>
    </row>
    <row r="455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O455" s="49"/>
      <c r="P455" s="49"/>
      <c r="Q455" s="49"/>
      <c r="R455" s="49"/>
      <c r="S455" s="49"/>
      <c r="T455" s="49"/>
    </row>
    <row r="456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O456" s="49"/>
      <c r="P456" s="49"/>
      <c r="Q456" s="49"/>
      <c r="R456" s="49"/>
      <c r="S456" s="49"/>
      <c r="T456" s="49"/>
    </row>
    <row r="457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O457" s="49"/>
      <c r="P457" s="49"/>
      <c r="Q457" s="49"/>
      <c r="R457" s="49"/>
      <c r="S457" s="49"/>
      <c r="T457" s="49"/>
    </row>
    <row r="458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O458" s="49"/>
      <c r="P458" s="49"/>
      <c r="Q458" s="49"/>
      <c r="R458" s="49"/>
      <c r="S458" s="49"/>
      <c r="T458" s="49"/>
    </row>
    <row r="459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O459" s="49"/>
      <c r="P459" s="49"/>
      <c r="Q459" s="49"/>
      <c r="R459" s="49"/>
      <c r="S459" s="49"/>
      <c r="T459" s="49"/>
    </row>
    <row r="460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O460" s="49"/>
      <c r="P460" s="49"/>
      <c r="Q460" s="49"/>
      <c r="R460" s="49"/>
      <c r="S460" s="49"/>
      <c r="T460" s="49"/>
    </row>
    <row r="461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O461" s="49"/>
      <c r="P461" s="49"/>
      <c r="Q461" s="49"/>
      <c r="R461" s="49"/>
      <c r="S461" s="49"/>
      <c r="T461" s="49"/>
    </row>
    <row r="462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O462" s="49"/>
      <c r="P462" s="49"/>
      <c r="Q462" s="49"/>
      <c r="R462" s="49"/>
      <c r="S462" s="49"/>
      <c r="T462" s="49"/>
    </row>
    <row r="463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O463" s="49"/>
      <c r="P463" s="49"/>
      <c r="Q463" s="49"/>
      <c r="R463" s="49"/>
      <c r="S463" s="49"/>
      <c r="T463" s="49"/>
    </row>
    <row r="464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O464" s="49"/>
      <c r="P464" s="49"/>
      <c r="Q464" s="49"/>
      <c r="R464" s="49"/>
      <c r="S464" s="49"/>
      <c r="T464" s="49"/>
    </row>
    <row r="465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O465" s="49"/>
      <c r="P465" s="49"/>
      <c r="Q465" s="49"/>
      <c r="R465" s="49"/>
      <c r="S465" s="49"/>
      <c r="T465" s="49"/>
    </row>
    <row r="466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O466" s="49"/>
      <c r="P466" s="49"/>
      <c r="Q466" s="49"/>
      <c r="R466" s="49"/>
      <c r="S466" s="49"/>
      <c r="T466" s="49"/>
    </row>
    <row r="467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O467" s="49"/>
      <c r="P467" s="49"/>
      <c r="Q467" s="49"/>
      <c r="R467" s="49"/>
      <c r="S467" s="49"/>
      <c r="T467" s="49"/>
    </row>
    <row r="468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O468" s="49"/>
      <c r="P468" s="49"/>
      <c r="Q468" s="49"/>
      <c r="R468" s="49"/>
      <c r="S468" s="49"/>
      <c r="T468" s="49"/>
    </row>
    <row r="469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O469" s="49"/>
      <c r="P469" s="49"/>
      <c r="Q469" s="49"/>
      <c r="R469" s="49"/>
      <c r="S469" s="49"/>
      <c r="T469" s="49"/>
    </row>
    <row r="470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O470" s="49"/>
      <c r="P470" s="49"/>
      <c r="Q470" s="49"/>
      <c r="R470" s="49"/>
      <c r="S470" s="49"/>
      <c r="T470" s="49"/>
    </row>
    <row r="471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O471" s="49"/>
      <c r="P471" s="49"/>
      <c r="Q471" s="49"/>
      <c r="R471" s="49"/>
      <c r="S471" s="49"/>
      <c r="T471" s="49"/>
    </row>
    <row r="472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O472" s="49"/>
      <c r="P472" s="49"/>
      <c r="Q472" s="49"/>
      <c r="R472" s="49"/>
      <c r="S472" s="49"/>
      <c r="T472" s="49"/>
    </row>
    <row r="473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O473" s="49"/>
      <c r="P473" s="49"/>
      <c r="Q473" s="49"/>
      <c r="R473" s="49"/>
      <c r="S473" s="49"/>
      <c r="T473" s="49"/>
    </row>
    <row r="474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O474" s="49"/>
      <c r="P474" s="49"/>
      <c r="Q474" s="49"/>
      <c r="R474" s="49"/>
      <c r="S474" s="49"/>
      <c r="T474" s="49"/>
    </row>
    <row r="475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O475" s="49"/>
      <c r="P475" s="49"/>
      <c r="Q475" s="49"/>
      <c r="R475" s="49"/>
      <c r="S475" s="49"/>
      <c r="T475" s="49"/>
    </row>
    <row r="476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O476" s="49"/>
      <c r="P476" s="49"/>
      <c r="Q476" s="49"/>
      <c r="R476" s="49"/>
      <c r="S476" s="49"/>
      <c r="T476" s="49"/>
    </row>
    <row r="477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O477" s="49"/>
      <c r="P477" s="49"/>
      <c r="Q477" s="49"/>
      <c r="R477" s="49"/>
      <c r="S477" s="49"/>
      <c r="T477" s="49"/>
    </row>
    <row r="478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O478" s="49"/>
      <c r="P478" s="49"/>
      <c r="Q478" s="49"/>
      <c r="R478" s="49"/>
      <c r="S478" s="49"/>
      <c r="T478" s="49"/>
    </row>
    <row r="479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O479" s="49"/>
      <c r="P479" s="49"/>
      <c r="Q479" s="49"/>
      <c r="R479" s="49"/>
      <c r="S479" s="49"/>
      <c r="T479" s="49"/>
    </row>
    <row r="480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O480" s="49"/>
      <c r="P480" s="49"/>
      <c r="Q480" s="49"/>
      <c r="R480" s="49"/>
      <c r="S480" s="49"/>
      <c r="T480" s="49"/>
    </row>
    <row r="481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O481" s="49"/>
      <c r="P481" s="49"/>
      <c r="Q481" s="49"/>
      <c r="R481" s="49"/>
      <c r="S481" s="49"/>
      <c r="T481" s="49"/>
    </row>
    <row r="482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O482" s="49"/>
      <c r="P482" s="49"/>
      <c r="Q482" s="49"/>
      <c r="R482" s="49"/>
      <c r="S482" s="49"/>
      <c r="T482" s="49"/>
    </row>
    <row r="483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O483" s="49"/>
      <c r="P483" s="49"/>
      <c r="Q483" s="49"/>
      <c r="R483" s="49"/>
      <c r="S483" s="49"/>
      <c r="T483" s="49"/>
    </row>
    <row r="484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O484" s="49"/>
      <c r="P484" s="49"/>
      <c r="Q484" s="49"/>
      <c r="R484" s="49"/>
      <c r="S484" s="49"/>
      <c r="T484" s="49"/>
    </row>
    <row r="485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O485" s="49"/>
      <c r="P485" s="49"/>
      <c r="Q485" s="49"/>
      <c r="R485" s="49"/>
      <c r="S485" s="49"/>
      <c r="T485" s="49"/>
    </row>
    <row r="486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O486" s="49"/>
      <c r="P486" s="49"/>
      <c r="Q486" s="49"/>
      <c r="R486" s="49"/>
      <c r="S486" s="49"/>
      <c r="T486" s="49"/>
    </row>
    <row r="487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O487" s="49"/>
      <c r="P487" s="49"/>
      <c r="Q487" s="49"/>
      <c r="R487" s="49"/>
      <c r="S487" s="49"/>
      <c r="T487" s="49"/>
    </row>
    <row r="488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O488" s="49"/>
      <c r="P488" s="49"/>
      <c r="Q488" s="49"/>
      <c r="R488" s="49"/>
      <c r="S488" s="49"/>
      <c r="T488" s="49"/>
    </row>
    <row r="489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O489" s="49"/>
      <c r="P489" s="49"/>
      <c r="Q489" s="49"/>
      <c r="R489" s="49"/>
      <c r="S489" s="49"/>
      <c r="T489" s="49"/>
    </row>
    <row r="490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O490" s="49"/>
      <c r="P490" s="49"/>
      <c r="Q490" s="49"/>
      <c r="R490" s="49"/>
      <c r="S490" s="49"/>
      <c r="T490" s="49"/>
    </row>
    <row r="491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O491" s="49"/>
      <c r="P491" s="49"/>
      <c r="Q491" s="49"/>
      <c r="R491" s="49"/>
      <c r="S491" s="49"/>
      <c r="T491" s="49"/>
    </row>
    <row r="492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O492" s="49"/>
      <c r="P492" s="49"/>
      <c r="Q492" s="49"/>
      <c r="R492" s="49"/>
      <c r="S492" s="49"/>
      <c r="T492" s="49"/>
    </row>
    <row r="493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O493" s="49"/>
      <c r="P493" s="49"/>
      <c r="Q493" s="49"/>
      <c r="R493" s="49"/>
      <c r="S493" s="49"/>
      <c r="T493" s="49"/>
    </row>
    <row r="494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O494" s="49"/>
      <c r="P494" s="49"/>
      <c r="Q494" s="49"/>
      <c r="R494" s="49"/>
      <c r="S494" s="49"/>
      <c r="T494" s="49"/>
    </row>
    <row r="495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O495" s="49"/>
      <c r="P495" s="49"/>
      <c r="Q495" s="49"/>
      <c r="R495" s="49"/>
      <c r="S495" s="49"/>
      <c r="T495" s="49"/>
    </row>
    <row r="496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O496" s="49"/>
      <c r="P496" s="49"/>
      <c r="Q496" s="49"/>
      <c r="R496" s="49"/>
      <c r="S496" s="49"/>
      <c r="T496" s="49"/>
    </row>
    <row r="497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O497" s="49"/>
      <c r="P497" s="49"/>
      <c r="Q497" s="49"/>
      <c r="R497" s="49"/>
      <c r="S497" s="49"/>
      <c r="T497" s="49"/>
    </row>
    <row r="498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O498" s="49"/>
      <c r="P498" s="49"/>
      <c r="Q498" s="49"/>
      <c r="R498" s="49"/>
      <c r="S498" s="49"/>
      <c r="T498" s="49"/>
    </row>
    <row r="499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O499" s="49"/>
      <c r="P499" s="49"/>
      <c r="Q499" s="49"/>
      <c r="R499" s="49"/>
      <c r="S499" s="49"/>
      <c r="T499" s="49"/>
    </row>
    <row r="500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O500" s="49"/>
      <c r="P500" s="49"/>
      <c r="Q500" s="49"/>
      <c r="R500" s="49"/>
      <c r="S500" s="49"/>
      <c r="T500" s="49"/>
    </row>
    <row r="501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O501" s="49"/>
      <c r="P501" s="49"/>
      <c r="Q501" s="49"/>
      <c r="R501" s="49"/>
      <c r="S501" s="49"/>
      <c r="T501" s="49"/>
    </row>
    <row r="502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O502" s="49"/>
      <c r="P502" s="49"/>
      <c r="Q502" s="49"/>
      <c r="R502" s="49"/>
      <c r="S502" s="49"/>
      <c r="T502" s="49"/>
    </row>
    <row r="503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O503" s="49"/>
      <c r="P503" s="49"/>
      <c r="Q503" s="49"/>
      <c r="R503" s="49"/>
      <c r="S503" s="49"/>
      <c r="T503" s="49"/>
    </row>
    <row r="504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O504" s="49"/>
      <c r="P504" s="49"/>
      <c r="Q504" s="49"/>
      <c r="R504" s="49"/>
      <c r="S504" s="49"/>
      <c r="T504" s="49"/>
    </row>
    <row r="505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O505" s="49"/>
      <c r="P505" s="49"/>
      <c r="Q505" s="49"/>
      <c r="R505" s="49"/>
      <c r="S505" s="49"/>
      <c r="T505" s="49"/>
    </row>
    <row r="506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O506" s="49"/>
      <c r="P506" s="49"/>
      <c r="Q506" s="49"/>
      <c r="R506" s="49"/>
      <c r="S506" s="49"/>
      <c r="T506" s="49"/>
    </row>
    <row r="507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O507" s="49"/>
      <c r="P507" s="49"/>
      <c r="Q507" s="49"/>
      <c r="R507" s="49"/>
      <c r="S507" s="49"/>
      <c r="T507" s="49"/>
    </row>
    <row r="508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O508" s="49"/>
      <c r="P508" s="49"/>
      <c r="Q508" s="49"/>
      <c r="R508" s="49"/>
      <c r="S508" s="49"/>
      <c r="T508" s="49"/>
    </row>
    <row r="509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O509" s="49"/>
      <c r="P509" s="49"/>
      <c r="Q509" s="49"/>
      <c r="R509" s="49"/>
      <c r="S509" s="49"/>
      <c r="T509" s="49"/>
    </row>
    <row r="510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O510" s="49"/>
      <c r="P510" s="49"/>
      <c r="Q510" s="49"/>
      <c r="R510" s="49"/>
      <c r="S510" s="49"/>
      <c r="T510" s="49"/>
    </row>
    <row r="511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O511" s="49"/>
      <c r="P511" s="49"/>
      <c r="Q511" s="49"/>
      <c r="R511" s="49"/>
      <c r="S511" s="49"/>
      <c r="T511" s="49"/>
    </row>
    <row r="512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O512" s="49"/>
      <c r="P512" s="49"/>
      <c r="Q512" s="49"/>
      <c r="R512" s="49"/>
      <c r="S512" s="49"/>
      <c r="T512" s="49"/>
    </row>
    <row r="513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O513" s="49"/>
      <c r="P513" s="49"/>
      <c r="Q513" s="49"/>
      <c r="R513" s="49"/>
      <c r="S513" s="49"/>
      <c r="T513" s="49"/>
    </row>
    <row r="514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O514" s="49"/>
      <c r="P514" s="49"/>
      <c r="Q514" s="49"/>
      <c r="R514" s="49"/>
      <c r="S514" s="49"/>
      <c r="T514" s="49"/>
    </row>
    <row r="515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O515" s="49"/>
      <c r="P515" s="49"/>
      <c r="Q515" s="49"/>
      <c r="R515" s="49"/>
      <c r="S515" s="49"/>
      <c r="T515" s="49"/>
    </row>
    <row r="516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O516" s="49"/>
      <c r="P516" s="49"/>
      <c r="Q516" s="49"/>
      <c r="R516" s="49"/>
      <c r="S516" s="49"/>
      <c r="T516" s="49"/>
    </row>
    <row r="517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O517" s="49"/>
      <c r="P517" s="49"/>
      <c r="Q517" s="49"/>
      <c r="R517" s="49"/>
      <c r="S517" s="49"/>
      <c r="T517" s="49"/>
    </row>
    <row r="518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O518" s="49"/>
      <c r="P518" s="49"/>
      <c r="Q518" s="49"/>
      <c r="R518" s="49"/>
      <c r="S518" s="49"/>
      <c r="T518" s="49"/>
    </row>
    <row r="519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O519" s="49"/>
      <c r="P519" s="49"/>
      <c r="Q519" s="49"/>
      <c r="R519" s="49"/>
      <c r="S519" s="49"/>
      <c r="T519" s="49"/>
    </row>
    <row r="520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O520" s="49"/>
      <c r="P520" s="49"/>
      <c r="Q520" s="49"/>
      <c r="R520" s="49"/>
      <c r="S520" s="49"/>
      <c r="T520" s="49"/>
    </row>
    <row r="521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O521" s="49"/>
      <c r="P521" s="49"/>
      <c r="Q521" s="49"/>
      <c r="R521" s="49"/>
      <c r="S521" s="49"/>
      <c r="T521" s="49"/>
    </row>
    <row r="522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O522" s="49"/>
      <c r="P522" s="49"/>
      <c r="Q522" s="49"/>
      <c r="R522" s="49"/>
      <c r="S522" s="49"/>
      <c r="T522" s="49"/>
    </row>
    <row r="523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O523" s="49"/>
      <c r="P523" s="49"/>
      <c r="Q523" s="49"/>
      <c r="R523" s="49"/>
      <c r="S523" s="49"/>
      <c r="T523" s="49"/>
    </row>
    <row r="524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O524" s="49"/>
      <c r="P524" s="49"/>
      <c r="Q524" s="49"/>
      <c r="R524" s="49"/>
      <c r="S524" s="49"/>
      <c r="T524" s="49"/>
    </row>
    <row r="525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O525" s="49"/>
      <c r="P525" s="49"/>
      <c r="Q525" s="49"/>
      <c r="R525" s="49"/>
      <c r="S525" s="49"/>
      <c r="T525" s="49"/>
    </row>
    <row r="526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O526" s="49"/>
      <c r="P526" s="49"/>
      <c r="Q526" s="49"/>
      <c r="R526" s="49"/>
      <c r="S526" s="49"/>
      <c r="T526" s="49"/>
    </row>
    <row r="527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O527" s="49"/>
      <c r="P527" s="49"/>
      <c r="Q527" s="49"/>
      <c r="R527" s="49"/>
      <c r="S527" s="49"/>
      <c r="T527" s="49"/>
    </row>
    <row r="528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O528" s="49"/>
      <c r="P528" s="49"/>
      <c r="Q528" s="49"/>
      <c r="R528" s="49"/>
      <c r="S528" s="49"/>
      <c r="T528" s="49"/>
    </row>
    <row r="529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O529" s="49"/>
      <c r="P529" s="49"/>
      <c r="Q529" s="49"/>
      <c r="R529" s="49"/>
      <c r="S529" s="49"/>
      <c r="T529" s="49"/>
    </row>
    <row r="530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O530" s="49"/>
      <c r="P530" s="49"/>
      <c r="Q530" s="49"/>
      <c r="R530" s="49"/>
      <c r="S530" s="49"/>
      <c r="T530" s="49"/>
    </row>
    <row r="531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O531" s="49"/>
      <c r="P531" s="49"/>
      <c r="Q531" s="49"/>
      <c r="R531" s="49"/>
      <c r="S531" s="49"/>
      <c r="T531" s="49"/>
    </row>
    <row r="532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O532" s="49"/>
      <c r="P532" s="49"/>
      <c r="Q532" s="49"/>
      <c r="R532" s="49"/>
      <c r="S532" s="49"/>
      <c r="T532" s="49"/>
    </row>
    <row r="533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O533" s="49"/>
      <c r="P533" s="49"/>
      <c r="Q533" s="49"/>
      <c r="R533" s="49"/>
      <c r="S533" s="49"/>
      <c r="T533" s="49"/>
    </row>
    <row r="534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O534" s="49"/>
      <c r="P534" s="49"/>
      <c r="Q534" s="49"/>
      <c r="R534" s="49"/>
      <c r="S534" s="49"/>
      <c r="T534" s="49"/>
    </row>
    <row r="535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O535" s="49"/>
      <c r="P535" s="49"/>
      <c r="Q535" s="49"/>
      <c r="R535" s="49"/>
      <c r="S535" s="49"/>
      <c r="T535" s="49"/>
    </row>
    <row r="536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O536" s="49"/>
      <c r="P536" s="49"/>
      <c r="Q536" s="49"/>
      <c r="R536" s="49"/>
      <c r="S536" s="49"/>
      <c r="T536" s="49"/>
    </row>
    <row r="537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O537" s="49"/>
      <c r="P537" s="49"/>
      <c r="Q537" s="49"/>
      <c r="R537" s="49"/>
      <c r="S537" s="49"/>
      <c r="T537" s="49"/>
    </row>
    <row r="538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O538" s="49"/>
      <c r="P538" s="49"/>
      <c r="Q538" s="49"/>
      <c r="R538" s="49"/>
      <c r="S538" s="49"/>
      <c r="T538" s="49"/>
    </row>
    <row r="539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O539" s="49"/>
      <c r="P539" s="49"/>
      <c r="Q539" s="49"/>
      <c r="R539" s="49"/>
      <c r="S539" s="49"/>
      <c r="T539" s="49"/>
    </row>
    <row r="540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O540" s="49"/>
      <c r="P540" s="49"/>
      <c r="Q540" s="49"/>
      <c r="R540" s="49"/>
      <c r="S540" s="49"/>
      <c r="T540" s="49"/>
    </row>
    <row r="541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O541" s="49"/>
      <c r="P541" s="49"/>
      <c r="Q541" s="49"/>
      <c r="R541" s="49"/>
      <c r="S541" s="49"/>
      <c r="T541" s="49"/>
    </row>
    <row r="542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O542" s="49"/>
      <c r="P542" s="49"/>
      <c r="Q542" s="49"/>
      <c r="R542" s="49"/>
      <c r="S542" s="49"/>
      <c r="T542" s="49"/>
    </row>
    <row r="543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O543" s="49"/>
      <c r="P543" s="49"/>
      <c r="Q543" s="49"/>
      <c r="R543" s="49"/>
      <c r="S543" s="49"/>
      <c r="T543" s="49"/>
    </row>
    <row r="544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O544" s="49"/>
      <c r="P544" s="49"/>
      <c r="Q544" s="49"/>
      <c r="R544" s="49"/>
      <c r="S544" s="49"/>
      <c r="T544" s="49"/>
    </row>
    <row r="545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O545" s="49"/>
      <c r="P545" s="49"/>
      <c r="Q545" s="49"/>
      <c r="R545" s="49"/>
      <c r="S545" s="49"/>
      <c r="T545" s="49"/>
    </row>
    <row r="546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O546" s="49"/>
      <c r="P546" s="49"/>
      <c r="Q546" s="49"/>
      <c r="R546" s="49"/>
      <c r="S546" s="49"/>
      <c r="T546" s="49"/>
    </row>
    <row r="547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O547" s="49"/>
      <c r="P547" s="49"/>
      <c r="Q547" s="49"/>
      <c r="R547" s="49"/>
      <c r="S547" s="49"/>
      <c r="T547" s="49"/>
    </row>
    <row r="548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O548" s="49"/>
      <c r="P548" s="49"/>
      <c r="Q548" s="49"/>
      <c r="R548" s="49"/>
      <c r="S548" s="49"/>
      <c r="T548" s="49"/>
    </row>
    <row r="549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O549" s="49"/>
      <c r="P549" s="49"/>
      <c r="Q549" s="49"/>
      <c r="R549" s="49"/>
      <c r="S549" s="49"/>
      <c r="T549" s="49"/>
    </row>
    <row r="550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O550" s="49"/>
      <c r="P550" s="49"/>
      <c r="Q550" s="49"/>
      <c r="R550" s="49"/>
      <c r="S550" s="49"/>
      <c r="T550" s="49"/>
    </row>
    <row r="551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O551" s="49"/>
      <c r="P551" s="49"/>
      <c r="Q551" s="49"/>
      <c r="R551" s="49"/>
      <c r="S551" s="49"/>
      <c r="T551" s="49"/>
    </row>
    <row r="552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O552" s="49"/>
      <c r="P552" s="49"/>
      <c r="Q552" s="49"/>
      <c r="R552" s="49"/>
      <c r="S552" s="49"/>
      <c r="T552" s="49"/>
    </row>
    <row r="553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O553" s="49"/>
      <c r="P553" s="49"/>
      <c r="Q553" s="49"/>
      <c r="R553" s="49"/>
      <c r="S553" s="49"/>
      <c r="T553" s="49"/>
    </row>
    <row r="554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O554" s="49"/>
      <c r="P554" s="49"/>
      <c r="Q554" s="49"/>
      <c r="R554" s="49"/>
      <c r="S554" s="49"/>
      <c r="T554" s="49"/>
    </row>
    <row r="555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O555" s="49"/>
      <c r="P555" s="49"/>
      <c r="Q555" s="49"/>
      <c r="R555" s="49"/>
      <c r="S555" s="49"/>
      <c r="T555" s="49"/>
    </row>
    <row r="556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O556" s="49"/>
      <c r="P556" s="49"/>
      <c r="Q556" s="49"/>
      <c r="R556" s="49"/>
      <c r="S556" s="49"/>
      <c r="T556" s="49"/>
    </row>
    <row r="557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O557" s="49"/>
      <c r="P557" s="49"/>
      <c r="Q557" s="49"/>
      <c r="R557" s="49"/>
      <c r="S557" s="49"/>
      <c r="T557" s="49"/>
    </row>
    <row r="558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O558" s="49"/>
      <c r="P558" s="49"/>
      <c r="Q558" s="49"/>
      <c r="R558" s="49"/>
      <c r="S558" s="49"/>
      <c r="T558" s="49"/>
    </row>
    <row r="559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O559" s="49"/>
      <c r="P559" s="49"/>
      <c r="Q559" s="49"/>
      <c r="R559" s="49"/>
      <c r="S559" s="49"/>
      <c r="T559" s="49"/>
    </row>
    <row r="560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O560" s="49"/>
      <c r="P560" s="49"/>
      <c r="Q560" s="49"/>
      <c r="R560" s="49"/>
      <c r="S560" s="49"/>
      <c r="T560" s="49"/>
    </row>
    <row r="561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O561" s="49"/>
      <c r="P561" s="49"/>
      <c r="Q561" s="49"/>
      <c r="R561" s="49"/>
      <c r="S561" s="49"/>
      <c r="T561" s="49"/>
    </row>
    <row r="562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O562" s="49"/>
      <c r="P562" s="49"/>
      <c r="Q562" s="49"/>
      <c r="R562" s="49"/>
      <c r="S562" s="49"/>
      <c r="T562" s="49"/>
    </row>
    <row r="563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O563" s="49"/>
      <c r="P563" s="49"/>
      <c r="Q563" s="49"/>
      <c r="R563" s="49"/>
      <c r="S563" s="49"/>
      <c r="T563" s="49"/>
    </row>
    <row r="564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O564" s="49"/>
      <c r="P564" s="49"/>
      <c r="Q564" s="49"/>
      <c r="R564" s="49"/>
      <c r="S564" s="49"/>
      <c r="T564" s="49"/>
    </row>
    <row r="565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O565" s="49"/>
      <c r="P565" s="49"/>
      <c r="Q565" s="49"/>
      <c r="R565" s="49"/>
      <c r="S565" s="49"/>
      <c r="T565" s="49"/>
    </row>
    <row r="566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O566" s="49"/>
      <c r="P566" s="49"/>
      <c r="Q566" s="49"/>
      <c r="R566" s="49"/>
      <c r="S566" s="49"/>
      <c r="T566" s="49"/>
    </row>
    <row r="567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O567" s="49"/>
      <c r="P567" s="49"/>
      <c r="Q567" s="49"/>
      <c r="R567" s="49"/>
      <c r="S567" s="49"/>
      <c r="T567" s="49"/>
    </row>
    <row r="568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O568" s="49"/>
      <c r="P568" s="49"/>
      <c r="Q568" s="49"/>
      <c r="R568" s="49"/>
      <c r="S568" s="49"/>
      <c r="T568" s="49"/>
    </row>
    <row r="569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O569" s="49"/>
      <c r="P569" s="49"/>
      <c r="Q569" s="49"/>
      <c r="R569" s="49"/>
      <c r="S569" s="49"/>
      <c r="T569" s="49"/>
    </row>
    <row r="570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O570" s="49"/>
      <c r="P570" s="49"/>
      <c r="Q570" s="49"/>
      <c r="R570" s="49"/>
      <c r="S570" s="49"/>
      <c r="T570" s="49"/>
    </row>
    <row r="571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O571" s="49"/>
      <c r="P571" s="49"/>
      <c r="Q571" s="49"/>
      <c r="R571" s="49"/>
      <c r="S571" s="49"/>
      <c r="T571" s="49"/>
    </row>
    <row r="572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O572" s="49"/>
      <c r="P572" s="49"/>
      <c r="Q572" s="49"/>
      <c r="R572" s="49"/>
      <c r="S572" s="49"/>
      <c r="T572" s="49"/>
    </row>
    <row r="573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O573" s="49"/>
      <c r="P573" s="49"/>
      <c r="Q573" s="49"/>
      <c r="R573" s="49"/>
      <c r="S573" s="49"/>
      <c r="T573" s="49"/>
    </row>
    <row r="574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O574" s="49"/>
      <c r="P574" s="49"/>
      <c r="Q574" s="49"/>
      <c r="R574" s="49"/>
      <c r="S574" s="49"/>
      <c r="T574" s="49"/>
    </row>
    <row r="575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O575" s="49"/>
      <c r="P575" s="49"/>
      <c r="Q575" s="49"/>
      <c r="R575" s="49"/>
      <c r="S575" s="49"/>
      <c r="T575" s="49"/>
    </row>
    <row r="576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O576" s="49"/>
      <c r="P576" s="49"/>
      <c r="Q576" s="49"/>
      <c r="R576" s="49"/>
      <c r="S576" s="49"/>
      <c r="T576" s="49"/>
    </row>
    <row r="577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O577" s="49"/>
      <c r="P577" s="49"/>
      <c r="Q577" s="49"/>
      <c r="R577" s="49"/>
      <c r="S577" s="49"/>
      <c r="T577" s="49"/>
    </row>
    <row r="578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O578" s="49"/>
      <c r="P578" s="49"/>
      <c r="Q578" s="49"/>
      <c r="R578" s="49"/>
      <c r="S578" s="49"/>
      <c r="T578" s="49"/>
    </row>
    <row r="579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O579" s="49"/>
      <c r="P579" s="49"/>
      <c r="Q579" s="49"/>
      <c r="R579" s="49"/>
      <c r="S579" s="49"/>
      <c r="T579" s="49"/>
    </row>
    <row r="580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O580" s="49"/>
      <c r="P580" s="49"/>
      <c r="Q580" s="49"/>
      <c r="R580" s="49"/>
      <c r="S580" s="49"/>
      <c r="T580" s="49"/>
    </row>
    <row r="581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O581" s="49"/>
      <c r="P581" s="49"/>
      <c r="Q581" s="49"/>
      <c r="R581" s="49"/>
      <c r="S581" s="49"/>
      <c r="T581" s="49"/>
    </row>
    <row r="582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O582" s="49"/>
      <c r="P582" s="49"/>
      <c r="Q582" s="49"/>
      <c r="R582" s="49"/>
      <c r="S582" s="49"/>
      <c r="T582" s="49"/>
    </row>
    <row r="583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O583" s="49"/>
      <c r="P583" s="49"/>
      <c r="Q583" s="49"/>
      <c r="R583" s="49"/>
      <c r="S583" s="49"/>
      <c r="T583" s="49"/>
    </row>
    <row r="584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O584" s="49"/>
      <c r="P584" s="49"/>
      <c r="Q584" s="49"/>
      <c r="R584" s="49"/>
      <c r="S584" s="49"/>
      <c r="T584" s="49"/>
    </row>
    <row r="585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O585" s="49"/>
      <c r="P585" s="49"/>
      <c r="Q585" s="49"/>
      <c r="R585" s="49"/>
      <c r="S585" s="49"/>
      <c r="T585" s="49"/>
    </row>
    <row r="586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O586" s="49"/>
      <c r="P586" s="49"/>
      <c r="Q586" s="49"/>
      <c r="R586" s="49"/>
      <c r="S586" s="49"/>
      <c r="T586" s="49"/>
    </row>
    <row r="587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O587" s="49"/>
      <c r="P587" s="49"/>
      <c r="Q587" s="49"/>
      <c r="R587" s="49"/>
      <c r="S587" s="49"/>
      <c r="T587" s="49"/>
    </row>
    <row r="588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O588" s="49"/>
      <c r="P588" s="49"/>
      <c r="Q588" s="49"/>
      <c r="R588" s="49"/>
      <c r="S588" s="49"/>
      <c r="T588" s="49"/>
    </row>
    <row r="589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O589" s="49"/>
      <c r="P589" s="49"/>
      <c r="Q589" s="49"/>
      <c r="R589" s="49"/>
      <c r="S589" s="49"/>
      <c r="T589" s="49"/>
    </row>
    <row r="590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O590" s="49"/>
      <c r="P590" s="49"/>
      <c r="Q590" s="49"/>
      <c r="R590" s="49"/>
      <c r="S590" s="49"/>
      <c r="T590" s="49"/>
    </row>
    <row r="591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O591" s="49"/>
      <c r="P591" s="49"/>
      <c r="Q591" s="49"/>
      <c r="R591" s="49"/>
      <c r="S591" s="49"/>
      <c r="T591" s="49"/>
    </row>
    <row r="592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O592" s="49"/>
      <c r="P592" s="49"/>
      <c r="Q592" s="49"/>
      <c r="R592" s="49"/>
      <c r="S592" s="49"/>
      <c r="T592" s="49"/>
    </row>
    <row r="593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O593" s="49"/>
      <c r="P593" s="49"/>
      <c r="Q593" s="49"/>
      <c r="R593" s="49"/>
      <c r="S593" s="49"/>
      <c r="T593" s="49"/>
    </row>
    <row r="594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O594" s="49"/>
      <c r="P594" s="49"/>
      <c r="Q594" s="49"/>
      <c r="R594" s="49"/>
      <c r="S594" s="49"/>
      <c r="T594" s="49"/>
    </row>
    <row r="595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O595" s="49"/>
      <c r="P595" s="49"/>
      <c r="Q595" s="49"/>
      <c r="R595" s="49"/>
      <c r="S595" s="49"/>
      <c r="T595" s="49"/>
    </row>
    <row r="596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O596" s="49"/>
      <c r="P596" s="49"/>
      <c r="Q596" s="49"/>
      <c r="R596" s="49"/>
      <c r="S596" s="49"/>
      <c r="T596" s="49"/>
    </row>
    <row r="597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O597" s="49"/>
      <c r="P597" s="49"/>
      <c r="Q597" s="49"/>
      <c r="R597" s="49"/>
      <c r="S597" s="49"/>
      <c r="T597" s="49"/>
    </row>
    <row r="598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O598" s="49"/>
      <c r="P598" s="49"/>
      <c r="Q598" s="49"/>
      <c r="R598" s="49"/>
      <c r="S598" s="49"/>
      <c r="T598" s="49"/>
    </row>
    <row r="599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O599" s="49"/>
      <c r="P599" s="49"/>
      <c r="Q599" s="49"/>
      <c r="R599" s="49"/>
      <c r="S599" s="49"/>
      <c r="T599" s="49"/>
    </row>
    <row r="600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O600" s="49"/>
      <c r="P600" s="49"/>
      <c r="Q600" s="49"/>
      <c r="R600" s="49"/>
      <c r="S600" s="49"/>
      <c r="T600" s="49"/>
    </row>
    <row r="601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O601" s="49"/>
      <c r="P601" s="49"/>
      <c r="Q601" s="49"/>
      <c r="R601" s="49"/>
      <c r="S601" s="49"/>
      <c r="T601" s="49"/>
    </row>
    <row r="602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O602" s="49"/>
      <c r="P602" s="49"/>
      <c r="Q602" s="49"/>
      <c r="R602" s="49"/>
      <c r="S602" s="49"/>
      <c r="T602" s="49"/>
    </row>
    <row r="603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O603" s="49"/>
      <c r="P603" s="49"/>
      <c r="Q603" s="49"/>
      <c r="R603" s="49"/>
      <c r="S603" s="49"/>
      <c r="T603" s="49"/>
    </row>
    <row r="604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O604" s="49"/>
      <c r="P604" s="49"/>
      <c r="Q604" s="49"/>
      <c r="R604" s="49"/>
      <c r="S604" s="49"/>
      <c r="T604" s="49"/>
    </row>
    <row r="605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O605" s="49"/>
      <c r="P605" s="49"/>
      <c r="Q605" s="49"/>
      <c r="R605" s="49"/>
      <c r="S605" s="49"/>
      <c r="T605" s="49"/>
    </row>
    <row r="606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O606" s="49"/>
      <c r="P606" s="49"/>
      <c r="Q606" s="49"/>
      <c r="R606" s="49"/>
      <c r="S606" s="49"/>
      <c r="T606" s="49"/>
    </row>
    <row r="607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O607" s="49"/>
      <c r="P607" s="49"/>
      <c r="Q607" s="49"/>
      <c r="R607" s="49"/>
      <c r="S607" s="49"/>
      <c r="T607" s="49"/>
    </row>
    <row r="608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O608" s="49"/>
      <c r="P608" s="49"/>
      <c r="Q608" s="49"/>
      <c r="R608" s="49"/>
      <c r="S608" s="49"/>
      <c r="T608" s="49"/>
    </row>
    <row r="609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O609" s="49"/>
      <c r="P609" s="49"/>
      <c r="Q609" s="49"/>
      <c r="R609" s="49"/>
      <c r="S609" s="49"/>
      <c r="T609" s="49"/>
    </row>
    <row r="610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O610" s="49"/>
      <c r="P610" s="49"/>
      <c r="Q610" s="49"/>
      <c r="R610" s="49"/>
      <c r="S610" s="49"/>
      <c r="T610" s="49"/>
    </row>
    <row r="611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O611" s="49"/>
      <c r="P611" s="49"/>
      <c r="Q611" s="49"/>
      <c r="R611" s="49"/>
      <c r="S611" s="49"/>
      <c r="T611" s="49"/>
    </row>
    <row r="612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O612" s="49"/>
      <c r="P612" s="49"/>
      <c r="Q612" s="49"/>
      <c r="R612" s="49"/>
      <c r="S612" s="49"/>
      <c r="T612" s="49"/>
    </row>
    <row r="613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O613" s="49"/>
      <c r="P613" s="49"/>
      <c r="Q613" s="49"/>
      <c r="R613" s="49"/>
      <c r="S613" s="49"/>
      <c r="T613" s="49"/>
    </row>
    <row r="614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O614" s="49"/>
      <c r="P614" s="49"/>
      <c r="Q614" s="49"/>
      <c r="R614" s="49"/>
      <c r="S614" s="49"/>
      <c r="T614" s="49"/>
    </row>
    <row r="615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O615" s="49"/>
      <c r="P615" s="49"/>
      <c r="Q615" s="49"/>
      <c r="R615" s="49"/>
      <c r="S615" s="49"/>
      <c r="T615" s="49"/>
    </row>
    <row r="616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O616" s="49"/>
      <c r="P616" s="49"/>
      <c r="Q616" s="49"/>
      <c r="R616" s="49"/>
      <c r="S616" s="49"/>
      <c r="T616" s="49"/>
    </row>
    <row r="617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O617" s="49"/>
      <c r="P617" s="49"/>
      <c r="Q617" s="49"/>
      <c r="R617" s="49"/>
      <c r="S617" s="49"/>
      <c r="T617" s="49"/>
    </row>
    <row r="618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O618" s="49"/>
      <c r="P618" s="49"/>
      <c r="Q618" s="49"/>
      <c r="R618" s="49"/>
      <c r="S618" s="49"/>
      <c r="T618" s="49"/>
    </row>
    <row r="619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O619" s="49"/>
      <c r="P619" s="49"/>
      <c r="Q619" s="49"/>
      <c r="R619" s="49"/>
      <c r="S619" s="49"/>
      <c r="T619" s="49"/>
    </row>
    <row r="620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O620" s="49"/>
      <c r="P620" s="49"/>
      <c r="Q620" s="49"/>
      <c r="R620" s="49"/>
      <c r="S620" s="49"/>
      <c r="T620" s="49"/>
    </row>
    <row r="621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O621" s="49"/>
      <c r="P621" s="49"/>
      <c r="Q621" s="49"/>
      <c r="R621" s="49"/>
      <c r="S621" s="49"/>
      <c r="T621" s="49"/>
    </row>
    <row r="622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O622" s="49"/>
      <c r="P622" s="49"/>
      <c r="Q622" s="49"/>
      <c r="R622" s="49"/>
      <c r="S622" s="49"/>
      <c r="T622" s="49"/>
    </row>
    <row r="623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O623" s="49"/>
      <c r="P623" s="49"/>
      <c r="Q623" s="49"/>
      <c r="R623" s="49"/>
      <c r="S623" s="49"/>
      <c r="T623" s="49"/>
    </row>
    <row r="624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O624" s="49"/>
      <c r="P624" s="49"/>
      <c r="Q624" s="49"/>
      <c r="R624" s="49"/>
      <c r="S624" s="49"/>
      <c r="T624" s="49"/>
    </row>
    <row r="625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O625" s="49"/>
      <c r="P625" s="49"/>
      <c r="Q625" s="49"/>
      <c r="R625" s="49"/>
      <c r="S625" s="49"/>
      <c r="T625" s="49"/>
    </row>
    <row r="626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O626" s="49"/>
      <c r="P626" s="49"/>
      <c r="Q626" s="49"/>
      <c r="R626" s="49"/>
      <c r="S626" s="49"/>
      <c r="T626" s="49"/>
    </row>
    <row r="627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O627" s="49"/>
      <c r="P627" s="49"/>
      <c r="Q627" s="49"/>
      <c r="R627" s="49"/>
      <c r="S627" s="49"/>
      <c r="T627" s="49"/>
    </row>
    <row r="628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O628" s="49"/>
      <c r="P628" s="49"/>
      <c r="Q628" s="49"/>
      <c r="R628" s="49"/>
      <c r="S628" s="49"/>
      <c r="T628" s="49"/>
    </row>
    <row r="629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O629" s="49"/>
      <c r="P629" s="49"/>
      <c r="Q629" s="49"/>
      <c r="R629" s="49"/>
      <c r="S629" s="49"/>
      <c r="T629" s="49"/>
    </row>
    <row r="630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O630" s="49"/>
      <c r="P630" s="49"/>
      <c r="Q630" s="49"/>
      <c r="R630" s="49"/>
      <c r="S630" s="49"/>
      <c r="T630" s="49"/>
    </row>
    <row r="631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O631" s="49"/>
      <c r="P631" s="49"/>
      <c r="Q631" s="49"/>
      <c r="R631" s="49"/>
      <c r="S631" s="49"/>
      <c r="T631" s="49"/>
    </row>
    <row r="632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O632" s="49"/>
      <c r="P632" s="49"/>
      <c r="Q632" s="49"/>
      <c r="R632" s="49"/>
      <c r="S632" s="49"/>
      <c r="T632" s="49"/>
    </row>
    <row r="633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O633" s="49"/>
      <c r="P633" s="49"/>
      <c r="Q633" s="49"/>
      <c r="R633" s="49"/>
      <c r="S633" s="49"/>
      <c r="T633" s="49"/>
    </row>
    <row r="634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O634" s="49"/>
      <c r="P634" s="49"/>
      <c r="Q634" s="49"/>
      <c r="R634" s="49"/>
      <c r="S634" s="49"/>
      <c r="T634" s="49"/>
    </row>
    <row r="635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O635" s="49"/>
      <c r="P635" s="49"/>
      <c r="Q635" s="49"/>
      <c r="R635" s="49"/>
      <c r="S635" s="49"/>
      <c r="T635" s="49"/>
    </row>
    <row r="636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O636" s="49"/>
      <c r="P636" s="49"/>
      <c r="Q636" s="49"/>
      <c r="R636" s="49"/>
      <c r="S636" s="49"/>
      <c r="T636" s="49"/>
    </row>
    <row r="637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O637" s="49"/>
      <c r="P637" s="49"/>
      <c r="Q637" s="49"/>
      <c r="R637" s="49"/>
      <c r="S637" s="49"/>
      <c r="T637" s="49"/>
    </row>
    <row r="638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O638" s="49"/>
      <c r="P638" s="49"/>
      <c r="Q638" s="49"/>
      <c r="R638" s="49"/>
      <c r="S638" s="49"/>
      <c r="T638" s="49"/>
    </row>
    <row r="639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O639" s="49"/>
      <c r="P639" s="49"/>
      <c r="Q639" s="49"/>
      <c r="R639" s="49"/>
      <c r="S639" s="49"/>
      <c r="T639" s="49"/>
    </row>
    <row r="640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O640" s="49"/>
      <c r="P640" s="49"/>
      <c r="Q640" s="49"/>
      <c r="R640" s="49"/>
      <c r="S640" s="49"/>
      <c r="T640" s="49"/>
    </row>
    <row r="641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O641" s="49"/>
      <c r="P641" s="49"/>
      <c r="Q641" s="49"/>
      <c r="R641" s="49"/>
      <c r="S641" s="49"/>
      <c r="T641" s="49"/>
    </row>
    <row r="642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O642" s="49"/>
      <c r="P642" s="49"/>
      <c r="Q642" s="49"/>
      <c r="R642" s="49"/>
      <c r="S642" s="49"/>
      <c r="T642" s="49"/>
    </row>
    <row r="643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O643" s="49"/>
      <c r="P643" s="49"/>
      <c r="Q643" s="49"/>
      <c r="R643" s="49"/>
      <c r="S643" s="49"/>
      <c r="T643" s="49"/>
    </row>
    <row r="644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O644" s="49"/>
      <c r="P644" s="49"/>
      <c r="Q644" s="49"/>
      <c r="R644" s="49"/>
      <c r="S644" s="49"/>
      <c r="T644" s="49"/>
    </row>
    <row r="645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O645" s="49"/>
      <c r="P645" s="49"/>
      <c r="Q645" s="49"/>
      <c r="R645" s="49"/>
      <c r="S645" s="49"/>
      <c r="T645" s="49"/>
    </row>
    <row r="646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O646" s="49"/>
      <c r="P646" s="49"/>
      <c r="Q646" s="49"/>
      <c r="R646" s="49"/>
      <c r="S646" s="49"/>
      <c r="T646" s="49"/>
    </row>
    <row r="647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O647" s="49"/>
      <c r="P647" s="49"/>
      <c r="Q647" s="49"/>
      <c r="R647" s="49"/>
      <c r="S647" s="49"/>
      <c r="T647" s="49"/>
    </row>
    <row r="648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O648" s="49"/>
      <c r="P648" s="49"/>
      <c r="Q648" s="49"/>
      <c r="R648" s="49"/>
      <c r="S648" s="49"/>
      <c r="T648" s="49"/>
    </row>
    <row r="649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O649" s="49"/>
      <c r="P649" s="49"/>
      <c r="Q649" s="49"/>
      <c r="R649" s="49"/>
      <c r="S649" s="49"/>
      <c r="T649" s="49"/>
    </row>
    <row r="650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O650" s="49"/>
      <c r="P650" s="49"/>
      <c r="Q650" s="49"/>
      <c r="R650" s="49"/>
      <c r="S650" s="49"/>
      <c r="T650" s="49"/>
    </row>
    <row r="651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O651" s="49"/>
      <c r="P651" s="49"/>
      <c r="Q651" s="49"/>
      <c r="R651" s="49"/>
      <c r="S651" s="49"/>
      <c r="T651" s="49"/>
    </row>
    <row r="652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O652" s="49"/>
      <c r="P652" s="49"/>
      <c r="Q652" s="49"/>
      <c r="R652" s="49"/>
      <c r="S652" s="49"/>
      <c r="T652" s="49"/>
    </row>
    <row r="653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O653" s="49"/>
      <c r="P653" s="49"/>
      <c r="Q653" s="49"/>
      <c r="R653" s="49"/>
      <c r="S653" s="49"/>
      <c r="T653" s="49"/>
    </row>
    <row r="654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O654" s="49"/>
      <c r="P654" s="49"/>
      <c r="Q654" s="49"/>
      <c r="R654" s="49"/>
      <c r="S654" s="49"/>
      <c r="T654" s="49"/>
    </row>
    <row r="655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O655" s="49"/>
      <c r="P655" s="49"/>
      <c r="Q655" s="49"/>
      <c r="R655" s="49"/>
      <c r="S655" s="49"/>
      <c r="T655" s="49"/>
    </row>
    <row r="656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O656" s="49"/>
      <c r="P656" s="49"/>
      <c r="Q656" s="49"/>
      <c r="R656" s="49"/>
      <c r="S656" s="49"/>
      <c r="T656" s="49"/>
    </row>
    <row r="657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O657" s="49"/>
      <c r="P657" s="49"/>
      <c r="Q657" s="49"/>
      <c r="R657" s="49"/>
      <c r="S657" s="49"/>
      <c r="T657" s="49"/>
    </row>
    <row r="658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O658" s="49"/>
      <c r="P658" s="49"/>
      <c r="Q658" s="49"/>
      <c r="R658" s="49"/>
      <c r="S658" s="49"/>
      <c r="T658" s="49"/>
    </row>
    <row r="659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O659" s="49"/>
      <c r="P659" s="49"/>
      <c r="Q659" s="49"/>
      <c r="R659" s="49"/>
      <c r="S659" s="49"/>
      <c r="T659" s="49"/>
    </row>
    <row r="660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O660" s="49"/>
      <c r="P660" s="49"/>
      <c r="Q660" s="49"/>
      <c r="R660" s="49"/>
      <c r="S660" s="49"/>
      <c r="T660" s="49"/>
    </row>
    <row r="661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O661" s="49"/>
      <c r="P661" s="49"/>
      <c r="Q661" s="49"/>
      <c r="R661" s="49"/>
      <c r="S661" s="49"/>
      <c r="T661" s="49"/>
    </row>
    <row r="662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O662" s="49"/>
      <c r="P662" s="49"/>
      <c r="Q662" s="49"/>
      <c r="R662" s="49"/>
      <c r="S662" s="49"/>
      <c r="T662" s="49"/>
    </row>
    <row r="663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O663" s="49"/>
      <c r="P663" s="49"/>
      <c r="Q663" s="49"/>
      <c r="R663" s="49"/>
      <c r="S663" s="49"/>
      <c r="T663" s="49"/>
    </row>
    <row r="664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O664" s="49"/>
      <c r="P664" s="49"/>
      <c r="Q664" s="49"/>
      <c r="R664" s="49"/>
      <c r="S664" s="49"/>
      <c r="T664" s="49"/>
    </row>
    <row r="665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O665" s="49"/>
      <c r="P665" s="49"/>
      <c r="Q665" s="49"/>
      <c r="R665" s="49"/>
      <c r="S665" s="49"/>
      <c r="T665" s="49"/>
    </row>
    <row r="666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O666" s="49"/>
      <c r="P666" s="49"/>
      <c r="Q666" s="49"/>
      <c r="R666" s="49"/>
      <c r="S666" s="49"/>
      <c r="T666" s="49"/>
    </row>
    <row r="667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O667" s="49"/>
      <c r="P667" s="49"/>
      <c r="Q667" s="49"/>
      <c r="R667" s="49"/>
      <c r="S667" s="49"/>
      <c r="T667" s="49"/>
    </row>
    <row r="668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O668" s="49"/>
      <c r="P668" s="49"/>
      <c r="Q668" s="49"/>
      <c r="R668" s="49"/>
      <c r="S668" s="49"/>
      <c r="T668" s="49"/>
    </row>
    <row r="669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O669" s="49"/>
      <c r="P669" s="49"/>
      <c r="Q669" s="49"/>
      <c r="R669" s="49"/>
      <c r="S669" s="49"/>
      <c r="T669" s="49"/>
    </row>
    <row r="670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O670" s="49"/>
      <c r="P670" s="49"/>
      <c r="Q670" s="49"/>
      <c r="R670" s="49"/>
      <c r="S670" s="49"/>
      <c r="T670" s="49"/>
    </row>
    <row r="671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O671" s="49"/>
      <c r="P671" s="49"/>
      <c r="Q671" s="49"/>
      <c r="R671" s="49"/>
      <c r="S671" s="49"/>
      <c r="T671" s="49"/>
    </row>
    <row r="672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O672" s="49"/>
      <c r="P672" s="49"/>
      <c r="Q672" s="49"/>
      <c r="R672" s="49"/>
      <c r="S672" s="49"/>
      <c r="T672" s="49"/>
    </row>
    <row r="673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O673" s="49"/>
      <c r="P673" s="49"/>
      <c r="Q673" s="49"/>
      <c r="R673" s="49"/>
      <c r="S673" s="49"/>
      <c r="T673" s="49"/>
    </row>
    <row r="674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O674" s="49"/>
      <c r="P674" s="49"/>
      <c r="Q674" s="49"/>
      <c r="R674" s="49"/>
      <c r="S674" s="49"/>
      <c r="T674" s="49"/>
    </row>
    <row r="675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O675" s="49"/>
      <c r="P675" s="49"/>
      <c r="Q675" s="49"/>
      <c r="R675" s="49"/>
      <c r="S675" s="49"/>
      <c r="T675" s="49"/>
    </row>
    <row r="676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O676" s="49"/>
      <c r="P676" s="49"/>
      <c r="Q676" s="49"/>
      <c r="R676" s="49"/>
      <c r="S676" s="49"/>
      <c r="T676" s="49"/>
    </row>
    <row r="677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O677" s="49"/>
      <c r="P677" s="49"/>
      <c r="Q677" s="49"/>
      <c r="R677" s="49"/>
      <c r="S677" s="49"/>
      <c r="T677" s="49"/>
    </row>
    <row r="678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O678" s="49"/>
      <c r="P678" s="49"/>
      <c r="Q678" s="49"/>
      <c r="R678" s="49"/>
      <c r="S678" s="49"/>
      <c r="T678" s="49"/>
    </row>
    <row r="679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O679" s="49"/>
      <c r="P679" s="49"/>
      <c r="Q679" s="49"/>
      <c r="R679" s="49"/>
      <c r="S679" s="49"/>
      <c r="T679" s="49"/>
    </row>
    <row r="680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O680" s="49"/>
      <c r="P680" s="49"/>
      <c r="Q680" s="49"/>
      <c r="R680" s="49"/>
      <c r="S680" s="49"/>
      <c r="T680" s="49"/>
    </row>
    <row r="681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O681" s="49"/>
      <c r="P681" s="49"/>
      <c r="Q681" s="49"/>
      <c r="R681" s="49"/>
      <c r="S681" s="49"/>
      <c r="T681" s="49"/>
    </row>
    <row r="682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O682" s="49"/>
      <c r="P682" s="49"/>
      <c r="Q682" s="49"/>
      <c r="R682" s="49"/>
      <c r="S682" s="49"/>
      <c r="T682" s="49"/>
    </row>
    <row r="683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O683" s="49"/>
      <c r="P683" s="49"/>
      <c r="Q683" s="49"/>
      <c r="R683" s="49"/>
      <c r="S683" s="49"/>
      <c r="T683" s="49"/>
    </row>
    <row r="684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O684" s="49"/>
      <c r="P684" s="49"/>
      <c r="Q684" s="49"/>
      <c r="R684" s="49"/>
      <c r="S684" s="49"/>
      <c r="T684" s="49"/>
    </row>
    <row r="685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O685" s="49"/>
      <c r="P685" s="49"/>
      <c r="Q685" s="49"/>
      <c r="R685" s="49"/>
      <c r="S685" s="49"/>
      <c r="T685" s="49"/>
    </row>
    <row r="686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O686" s="49"/>
      <c r="P686" s="49"/>
      <c r="Q686" s="49"/>
      <c r="R686" s="49"/>
      <c r="S686" s="49"/>
      <c r="T686" s="49"/>
    </row>
    <row r="687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O687" s="49"/>
      <c r="P687" s="49"/>
      <c r="Q687" s="49"/>
      <c r="R687" s="49"/>
      <c r="S687" s="49"/>
      <c r="T687" s="49"/>
    </row>
    <row r="688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O688" s="49"/>
      <c r="P688" s="49"/>
      <c r="Q688" s="49"/>
      <c r="R688" s="49"/>
      <c r="S688" s="49"/>
      <c r="T688" s="49"/>
    </row>
    <row r="689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O689" s="49"/>
      <c r="P689" s="49"/>
      <c r="Q689" s="49"/>
      <c r="R689" s="49"/>
      <c r="S689" s="49"/>
      <c r="T689" s="49"/>
    </row>
    <row r="690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O690" s="49"/>
      <c r="P690" s="49"/>
      <c r="Q690" s="49"/>
      <c r="R690" s="49"/>
      <c r="S690" s="49"/>
      <c r="T690" s="49"/>
    </row>
    <row r="691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O691" s="49"/>
      <c r="P691" s="49"/>
      <c r="Q691" s="49"/>
      <c r="R691" s="49"/>
      <c r="S691" s="49"/>
      <c r="T691" s="49"/>
    </row>
    <row r="692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O692" s="49"/>
      <c r="P692" s="49"/>
      <c r="Q692" s="49"/>
      <c r="R692" s="49"/>
      <c r="S692" s="49"/>
      <c r="T692" s="49"/>
    </row>
    <row r="693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O693" s="49"/>
      <c r="P693" s="49"/>
      <c r="Q693" s="49"/>
      <c r="R693" s="49"/>
      <c r="S693" s="49"/>
      <c r="T693" s="49"/>
    </row>
    <row r="694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O694" s="49"/>
      <c r="P694" s="49"/>
      <c r="Q694" s="49"/>
      <c r="R694" s="49"/>
      <c r="S694" s="49"/>
      <c r="T694" s="49"/>
    </row>
    <row r="695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O695" s="49"/>
      <c r="P695" s="49"/>
      <c r="Q695" s="49"/>
      <c r="R695" s="49"/>
      <c r="S695" s="49"/>
      <c r="T695" s="49"/>
    </row>
    <row r="696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O696" s="49"/>
      <c r="P696" s="49"/>
      <c r="Q696" s="49"/>
      <c r="R696" s="49"/>
      <c r="S696" s="49"/>
      <c r="T696" s="49"/>
    </row>
    <row r="697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O697" s="49"/>
      <c r="P697" s="49"/>
      <c r="Q697" s="49"/>
      <c r="R697" s="49"/>
      <c r="S697" s="49"/>
      <c r="T697" s="49"/>
    </row>
    <row r="698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O698" s="49"/>
      <c r="P698" s="49"/>
      <c r="Q698" s="49"/>
      <c r="R698" s="49"/>
      <c r="S698" s="49"/>
      <c r="T698" s="49"/>
    </row>
    <row r="699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O699" s="49"/>
      <c r="P699" s="49"/>
      <c r="Q699" s="49"/>
      <c r="R699" s="49"/>
      <c r="S699" s="49"/>
      <c r="T699" s="49"/>
    </row>
    <row r="700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O700" s="49"/>
      <c r="P700" s="49"/>
      <c r="Q700" s="49"/>
      <c r="R700" s="49"/>
      <c r="S700" s="49"/>
      <c r="T700" s="49"/>
    </row>
    <row r="701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O701" s="49"/>
      <c r="P701" s="49"/>
      <c r="Q701" s="49"/>
      <c r="R701" s="49"/>
      <c r="S701" s="49"/>
      <c r="T701" s="49"/>
    </row>
    <row r="702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O702" s="49"/>
      <c r="P702" s="49"/>
      <c r="Q702" s="49"/>
      <c r="R702" s="49"/>
      <c r="S702" s="49"/>
      <c r="T702" s="49"/>
    </row>
    <row r="703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O703" s="49"/>
      <c r="P703" s="49"/>
      <c r="Q703" s="49"/>
      <c r="R703" s="49"/>
      <c r="S703" s="49"/>
      <c r="T703" s="49"/>
    </row>
    <row r="704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O704" s="49"/>
      <c r="P704" s="49"/>
      <c r="Q704" s="49"/>
      <c r="R704" s="49"/>
      <c r="S704" s="49"/>
      <c r="T704" s="49"/>
    </row>
    <row r="705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O705" s="49"/>
      <c r="P705" s="49"/>
      <c r="Q705" s="49"/>
      <c r="R705" s="49"/>
      <c r="S705" s="49"/>
      <c r="T705" s="49"/>
    </row>
    <row r="706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O706" s="49"/>
      <c r="P706" s="49"/>
      <c r="Q706" s="49"/>
      <c r="R706" s="49"/>
      <c r="S706" s="49"/>
      <c r="T706" s="49"/>
    </row>
    <row r="707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O707" s="49"/>
      <c r="P707" s="49"/>
      <c r="Q707" s="49"/>
      <c r="R707" s="49"/>
      <c r="S707" s="49"/>
      <c r="T707" s="49"/>
    </row>
    <row r="708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O708" s="49"/>
      <c r="P708" s="49"/>
      <c r="Q708" s="49"/>
      <c r="R708" s="49"/>
      <c r="S708" s="49"/>
      <c r="T708" s="49"/>
    </row>
    <row r="709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O709" s="49"/>
      <c r="P709" s="49"/>
      <c r="Q709" s="49"/>
      <c r="R709" s="49"/>
      <c r="S709" s="49"/>
      <c r="T709" s="49"/>
    </row>
    <row r="710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O710" s="49"/>
      <c r="P710" s="49"/>
      <c r="Q710" s="49"/>
      <c r="R710" s="49"/>
      <c r="S710" s="49"/>
      <c r="T710" s="49"/>
    </row>
    <row r="711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O711" s="49"/>
      <c r="P711" s="49"/>
      <c r="Q711" s="49"/>
      <c r="R711" s="49"/>
      <c r="S711" s="49"/>
      <c r="T711" s="49"/>
    </row>
    <row r="712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O712" s="49"/>
      <c r="P712" s="49"/>
      <c r="Q712" s="49"/>
      <c r="R712" s="49"/>
      <c r="S712" s="49"/>
      <c r="T712" s="49"/>
    </row>
    <row r="713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O713" s="49"/>
      <c r="P713" s="49"/>
      <c r="Q713" s="49"/>
      <c r="R713" s="49"/>
      <c r="S713" s="49"/>
      <c r="T713" s="49"/>
    </row>
    <row r="714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O714" s="49"/>
      <c r="P714" s="49"/>
      <c r="Q714" s="49"/>
      <c r="R714" s="49"/>
      <c r="S714" s="49"/>
      <c r="T714" s="49"/>
    </row>
    <row r="715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O715" s="49"/>
      <c r="P715" s="49"/>
      <c r="Q715" s="49"/>
      <c r="R715" s="49"/>
      <c r="S715" s="49"/>
      <c r="T715" s="49"/>
    </row>
    <row r="716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O716" s="49"/>
      <c r="P716" s="49"/>
      <c r="Q716" s="49"/>
      <c r="R716" s="49"/>
      <c r="S716" s="49"/>
      <c r="T716" s="49"/>
    </row>
    <row r="717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O717" s="49"/>
      <c r="P717" s="49"/>
      <c r="Q717" s="49"/>
      <c r="R717" s="49"/>
      <c r="S717" s="49"/>
      <c r="T717" s="49"/>
    </row>
    <row r="718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O718" s="49"/>
      <c r="P718" s="49"/>
      <c r="Q718" s="49"/>
      <c r="R718" s="49"/>
      <c r="S718" s="49"/>
      <c r="T718" s="49"/>
    </row>
    <row r="719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O719" s="49"/>
      <c r="P719" s="49"/>
      <c r="Q719" s="49"/>
      <c r="R719" s="49"/>
      <c r="S719" s="49"/>
      <c r="T719" s="49"/>
    </row>
    <row r="720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O720" s="49"/>
      <c r="P720" s="49"/>
      <c r="Q720" s="49"/>
      <c r="R720" s="49"/>
      <c r="S720" s="49"/>
      <c r="T720" s="49"/>
    </row>
    <row r="721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O721" s="49"/>
      <c r="P721" s="49"/>
      <c r="Q721" s="49"/>
      <c r="R721" s="49"/>
      <c r="S721" s="49"/>
      <c r="T721" s="49"/>
    </row>
    <row r="722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O722" s="49"/>
      <c r="P722" s="49"/>
      <c r="Q722" s="49"/>
      <c r="R722" s="49"/>
      <c r="S722" s="49"/>
      <c r="T722" s="49"/>
    </row>
    <row r="723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O723" s="49"/>
      <c r="P723" s="49"/>
      <c r="Q723" s="49"/>
      <c r="R723" s="49"/>
      <c r="S723" s="49"/>
      <c r="T723" s="49"/>
    </row>
    <row r="724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O724" s="49"/>
      <c r="P724" s="49"/>
      <c r="Q724" s="49"/>
      <c r="R724" s="49"/>
      <c r="S724" s="49"/>
      <c r="T724" s="49"/>
    </row>
    <row r="725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O725" s="49"/>
      <c r="P725" s="49"/>
      <c r="Q725" s="49"/>
      <c r="R725" s="49"/>
      <c r="S725" s="49"/>
      <c r="T725" s="49"/>
    </row>
    <row r="726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O726" s="49"/>
      <c r="P726" s="49"/>
      <c r="Q726" s="49"/>
      <c r="R726" s="49"/>
      <c r="S726" s="49"/>
      <c r="T726" s="49"/>
    </row>
    <row r="727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O727" s="49"/>
      <c r="P727" s="49"/>
      <c r="Q727" s="49"/>
      <c r="R727" s="49"/>
      <c r="S727" s="49"/>
      <c r="T727" s="49"/>
    </row>
    <row r="728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O728" s="49"/>
      <c r="P728" s="49"/>
      <c r="Q728" s="49"/>
      <c r="R728" s="49"/>
      <c r="S728" s="49"/>
      <c r="T728" s="49"/>
    </row>
    <row r="729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O729" s="49"/>
      <c r="P729" s="49"/>
      <c r="Q729" s="49"/>
      <c r="R729" s="49"/>
      <c r="S729" s="49"/>
      <c r="T729" s="49"/>
    </row>
    <row r="730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O730" s="49"/>
      <c r="P730" s="49"/>
      <c r="Q730" s="49"/>
      <c r="R730" s="49"/>
      <c r="S730" s="49"/>
      <c r="T730" s="49"/>
    </row>
    <row r="731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O731" s="49"/>
      <c r="P731" s="49"/>
      <c r="Q731" s="49"/>
      <c r="R731" s="49"/>
      <c r="S731" s="49"/>
      <c r="T731" s="49"/>
    </row>
    <row r="732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O732" s="49"/>
      <c r="P732" s="49"/>
      <c r="Q732" s="49"/>
      <c r="R732" s="49"/>
      <c r="S732" s="49"/>
      <c r="T732" s="49"/>
    </row>
    <row r="733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O733" s="49"/>
      <c r="P733" s="49"/>
      <c r="Q733" s="49"/>
      <c r="R733" s="49"/>
      <c r="S733" s="49"/>
      <c r="T733" s="49"/>
    </row>
    <row r="734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O734" s="49"/>
      <c r="P734" s="49"/>
      <c r="Q734" s="49"/>
      <c r="R734" s="49"/>
      <c r="S734" s="49"/>
      <c r="T734" s="49"/>
    </row>
    <row r="735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O735" s="49"/>
      <c r="P735" s="49"/>
      <c r="Q735" s="49"/>
      <c r="R735" s="49"/>
      <c r="S735" s="49"/>
      <c r="T735" s="49"/>
    </row>
    <row r="736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O736" s="49"/>
      <c r="P736" s="49"/>
      <c r="Q736" s="49"/>
      <c r="R736" s="49"/>
      <c r="S736" s="49"/>
      <c r="T736" s="49"/>
    </row>
    <row r="737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O737" s="49"/>
      <c r="P737" s="49"/>
      <c r="Q737" s="49"/>
      <c r="R737" s="49"/>
      <c r="S737" s="49"/>
      <c r="T737" s="49"/>
    </row>
    <row r="738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O738" s="49"/>
      <c r="P738" s="49"/>
      <c r="Q738" s="49"/>
      <c r="R738" s="49"/>
      <c r="S738" s="49"/>
      <c r="T738" s="49"/>
    </row>
    <row r="739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O739" s="49"/>
      <c r="P739" s="49"/>
      <c r="Q739" s="49"/>
      <c r="R739" s="49"/>
      <c r="S739" s="49"/>
      <c r="T739" s="49"/>
    </row>
    <row r="740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O740" s="49"/>
      <c r="P740" s="49"/>
      <c r="Q740" s="49"/>
      <c r="R740" s="49"/>
      <c r="S740" s="49"/>
      <c r="T740" s="49"/>
    </row>
    <row r="741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O741" s="49"/>
      <c r="P741" s="49"/>
      <c r="Q741" s="49"/>
      <c r="R741" s="49"/>
      <c r="S741" s="49"/>
      <c r="T741" s="49"/>
    </row>
    <row r="742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O742" s="49"/>
      <c r="P742" s="49"/>
      <c r="Q742" s="49"/>
      <c r="R742" s="49"/>
      <c r="S742" s="49"/>
      <c r="T742" s="49"/>
    </row>
    <row r="743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O743" s="49"/>
      <c r="P743" s="49"/>
      <c r="Q743" s="49"/>
      <c r="R743" s="49"/>
      <c r="S743" s="49"/>
      <c r="T743" s="49"/>
    </row>
    <row r="744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O744" s="49"/>
      <c r="P744" s="49"/>
      <c r="Q744" s="49"/>
      <c r="R744" s="49"/>
      <c r="S744" s="49"/>
      <c r="T744" s="49"/>
    </row>
    <row r="745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O745" s="49"/>
      <c r="P745" s="49"/>
      <c r="Q745" s="49"/>
      <c r="R745" s="49"/>
      <c r="S745" s="49"/>
      <c r="T745" s="49"/>
    </row>
    <row r="746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O746" s="49"/>
      <c r="P746" s="49"/>
      <c r="Q746" s="49"/>
      <c r="R746" s="49"/>
      <c r="S746" s="49"/>
      <c r="T746" s="49"/>
    </row>
    <row r="747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O747" s="49"/>
      <c r="P747" s="49"/>
      <c r="Q747" s="49"/>
      <c r="R747" s="49"/>
      <c r="S747" s="49"/>
      <c r="T747" s="49"/>
    </row>
    <row r="748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O748" s="49"/>
      <c r="P748" s="49"/>
      <c r="Q748" s="49"/>
      <c r="R748" s="49"/>
      <c r="S748" s="49"/>
      <c r="T748" s="49"/>
    </row>
    <row r="749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O749" s="49"/>
      <c r="P749" s="49"/>
      <c r="Q749" s="49"/>
      <c r="R749" s="49"/>
      <c r="S749" s="49"/>
      <c r="T749" s="49"/>
    </row>
    <row r="750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O750" s="49"/>
      <c r="P750" s="49"/>
      <c r="Q750" s="49"/>
      <c r="R750" s="49"/>
      <c r="S750" s="49"/>
      <c r="T750" s="49"/>
    </row>
    <row r="751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O751" s="49"/>
      <c r="P751" s="49"/>
      <c r="Q751" s="49"/>
      <c r="R751" s="49"/>
      <c r="S751" s="49"/>
      <c r="T751" s="49"/>
    </row>
    <row r="752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O752" s="49"/>
      <c r="P752" s="49"/>
      <c r="Q752" s="49"/>
      <c r="R752" s="49"/>
      <c r="S752" s="49"/>
      <c r="T752" s="49"/>
    </row>
    <row r="753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O753" s="49"/>
      <c r="P753" s="49"/>
      <c r="Q753" s="49"/>
      <c r="R753" s="49"/>
      <c r="S753" s="49"/>
      <c r="T753" s="49"/>
    </row>
    <row r="754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O754" s="49"/>
      <c r="P754" s="49"/>
      <c r="Q754" s="49"/>
      <c r="R754" s="49"/>
      <c r="S754" s="49"/>
      <c r="T754" s="49"/>
    </row>
    <row r="755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O755" s="49"/>
      <c r="P755" s="49"/>
      <c r="Q755" s="49"/>
      <c r="R755" s="49"/>
      <c r="S755" s="49"/>
      <c r="T755" s="49"/>
    </row>
    <row r="756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O756" s="49"/>
      <c r="P756" s="49"/>
      <c r="Q756" s="49"/>
      <c r="R756" s="49"/>
      <c r="S756" s="49"/>
      <c r="T756" s="49"/>
    </row>
    <row r="757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O757" s="49"/>
      <c r="P757" s="49"/>
      <c r="Q757" s="49"/>
      <c r="R757" s="49"/>
      <c r="S757" s="49"/>
      <c r="T757" s="49"/>
    </row>
    <row r="758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O758" s="49"/>
      <c r="P758" s="49"/>
      <c r="Q758" s="49"/>
      <c r="R758" s="49"/>
      <c r="S758" s="49"/>
      <c r="T758" s="49"/>
    </row>
    <row r="759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O759" s="49"/>
      <c r="P759" s="49"/>
      <c r="Q759" s="49"/>
      <c r="R759" s="49"/>
      <c r="S759" s="49"/>
      <c r="T759" s="49"/>
    </row>
    <row r="760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O760" s="49"/>
      <c r="P760" s="49"/>
      <c r="Q760" s="49"/>
      <c r="R760" s="49"/>
      <c r="S760" s="49"/>
      <c r="T760" s="49"/>
    </row>
    <row r="761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O761" s="49"/>
      <c r="P761" s="49"/>
      <c r="Q761" s="49"/>
      <c r="R761" s="49"/>
      <c r="S761" s="49"/>
      <c r="T761" s="49"/>
    </row>
    <row r="762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O762" s="49"/>
      <c r="P762" s="49"/>
      <c r="Q762" s="49"/>
      <c r="R762" s="49"/>
      <c r="S762" s="49"/>
      <c r="T762" s="49"/>
    </row>
    <row r="763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O763" s="49"/>
      <c r="P763" s="49"/>
      <c r="Q763" s="49"/>
      <c r="R763" s="49"/>
      <c r="S763" s="49"/>
      <c r="T763" s="49"/>
    </row>
    <row r="764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O764" s="49"/>
      <c r="P764" s="49"/>
      <c r="Q764" s="49"/>
      <c r="R764" s="49"/>
      <c r="S764" s="49"/>
      <c r="T764" s="49"/>
    </row>
    <row r="765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O765" s="49"/>
      <c r="P765" s="49"/>
      <c r="Q765" s="49"/>
      <c r="R765" s="49"/>
      <c r="S765" s="49"/>
      <c r="T765" s="49"/>
    </row>
    <row r="766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O766" s="49"/>
      <c r="P766" s="49"/>
      <c r="Q766" s="49"/>
      <c r="R766" s="49"/>
      <c r="S766" s="49"/>
      <c r="T766" s="49"/>
    </row>
    <row r="767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O767" s="49"/>
      <c r="P767" s="49"/>
      <c r="Q767" s="49"/>
      <c r="R767" s="49"/>
      <c r="S767" s="49"/>
      <c r="T767" s="49"/>
    </row>
    <row r="768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O768" s="49"/>
      <c r="P768" s="49"/>
      <c r="Q768" s="49"/>
      <c r="R768" s="49"/>
      <c r="S768" s="49"/>
      <c r="T768" s="49"/>
    </row>
    <row r="769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O769" s="49"/>
      <c r="P769" s="49"/>
      <c r="Q769" s="49"/>
      <c r="R769" s="49"/>
      <c r="S769" s="49"/>
      <c r="T769" s="49"/>
    </row>
    <row r="770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O770" s="49"/>
      <c r="P770" s="49"/>
      <c r="Q770" s="49"/>
      <c r="R770" s="49"/>
      <c r="S770" s="49"/>
      <c r="T770" s="49"/>
    </row>
    <row r="771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O771" s="49"/>
      <c r="P771" s="49"/>
      <c r="Q771" s="49"/>
      <c r="R771" s="49"/>
      <c r="S771" s="49"/>
      <c r="T771" s="49"/>
    </row>
    <row r="772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O772" s="49"/>
      <c r="P772" s="49"/>
      <c r="Q772" s="49"/>
      <c r="R772" s="49"/>
      <c r="S772" s="49"/>
      <c r="T772" s="49"/>
    </row>
    <row r="773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O773" s="49"/>
      <c r="P773" s="49"/>
      <c r="Q773" s="49"/>
      <c r="R773" s="49"/>
      <c r="S773" s="49"/>
      <c r="T773" s="49"/>
    </row>
    <row r="774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O774" s="49"/>
      <c r="P774" s="49"/>
      <c r="Q774" s="49"/>
      <c r="R774" s="49"/>
      <c r="S774" s="49"/>
      <c r="T774" s="49"/>
    </row>
    <row r="775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O775" s="49"/>
      <c r="P775" s="49"/>
      <c r="Q775" s="49"/>
      <c r="R775" s="49"/>
      <c r="S775" s="49"/>
      <c r="T775" s="49"/>
    </row>
    <row r="776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O776" s="49"/>
      <c r="P776" s="49"/>
      <c r="Q776" s="49"/>
      <c r="R776" s="49"/>
      <c r="S776" s="49"/>
      <c r="T776" s="49"/>
    </row>
    <row r="777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O777" s="49"/>
      <c r="P777" s="49"/>
      <c r="Q777" s="49"/>
      <c r="R777" s="49"/>
      <c r="S777" s="49"/>
      <c r="T777" s="49"/>
    </row>
    <row r="778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O778" s="49"/>
      <c r="P778" s="49"/>
      <c r="Q778" s="49"/>
      <c r="R778" s="49"/>
      <c r="S778" s="49"/>
      <c r="T778" s="49"/>
    </row>
    <row r="779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O779" s="49"/>
      <c r="P779" s="49"/>
      <c r="Q779" s="49"/>
      <c r="R779" s="49"/>
      <c r="S779" s="49"/>
      <c r="T779" s="49"/>
    </row>
    <row r="780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O780" s="49"/>
      <c r="P780" s="49"/>
      <c r="Q780" s="49"/>
      <c r="R780" s="49"/>
      <c r="S780" s="49"/>
      <c r="T780" s="49"/>
    </row>
    <row r="781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O781" s="49"/>
      <c r="P781" s="49"/>
      <c r="Q781" s="49"/>
      <c r="R781" s="49"/>
      <c r="S781" s="49"/>
      <c r="T781" s="49"/>
    </row>
    <row r="782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O782" s="49"/>
      <c r="P782" s="49"/>
      <c r="Q782" s="49"/>
      <c r="R782" s="49"/>
      <c r="S782" s="49"/>
      <c r="T782" s="49"/>
    </row>
    <row r="783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O783" s="49"/>
      <c r="P783" s="49"/>
      <c r="Q783" s="49"/>
      <c r="R783" s="49"/>
      <c r="S783" s="49"/>
      <c r="T783" s="49"/>
    </row>
    <row r="784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O784" s="49"/>
      <c r="P784" s="49"/>
      <c r="Q784" s="49"/>
      <c r="R784" s="49"/>
      <c r="S784" s="49"/>
      <c r="T784" s="49"/>
    </row>
    <row r="785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O785" s="49"/>
      <c r="P785" s="49"/>
      <c r="Q785" s="49"/>
      <c r="R785" s="49"/>
      <c r="S785" s="49"/>
      <c r="T785" s="49"/>
    </row>
    <row r="786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O786" s="49"/>
      <c r="P786" s="49"/>
      <c r="Q786" s="49"/>
      <c r="R786" s="49"/>
      <c r="S786" s="49"/>
      <c r="T786" s="49"/>
    </row>
    <row r="787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O787" s="49"/>
      <c r="P787" s="49"/>
      <c r="Q787" s="49"/>
      <c r="R787" s="49"/>
      <c r="S787" s="49"/>
      <c r="T787" s="49"/>
    </row>
    <row r="788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O788" s="49"/>
      <c r="P788" s="49"/>
      <c r="Q788" s="49"/>
      <c r="R788" s="49"/>
      <c r="S788" s="49"/>
      <c r="T788" s="49"/>
    </row>
    <row r="789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O789" s="49"/>
      <c r="P789" s="49"/>
      <c r="Q789" s="49"/>
      <c r="R789" s="49"/>
      <c r="S789" s="49"/>
      <c r="T789" s="49"/>
    </row>
    <row r="790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O790" s="49"/>
      <c r="P790" s="49"/>
      <c r="Q790" s="49"/>
      <c r="R790" s="49"/>
      <c r="S790" s="49"/>
      <c r="T790" s="49"/>
    </row>
    <row r="791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O791" s="49"/>
      <c r="P791" s="49"/>
      <c r="Q791" s="49"/>
      <c r="R791" s="49"/>
      <c r="S791" s="49"/>
      <c r="T791" s="49"/>
    </row>
    <row r="792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O792" s="49"/>
      <c r="P792" s="49"/>
      <c r="Q792" s="49"/>
      <c r="R792" s="49"/>
      <c r="S792" s="49"/>
      <c r="T792" s="49"/>
    </row>
    <row r="793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O793" s="49"/>
      <c r="P793" s="49"/>
      <c r="Q793" s="49"/>
      <c r="R793" s="49"/>
      <c r="S793" s="49"/>
      <c r="T793" s="49"/>
    </row>
    <row r="794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O794" s="49"/>
      <c r="P794" s="49"/>
      <c r="Q794" s="49"/>
      <c r="R794" s="49"/>
      <c r="S794" s="49"/>
      <c r="T794" s="49"/>
    </row>
    <row r="795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O795" s="49"/>
      <c r="P795" s="49"/>
      <c r="Q795" s="49"/>
      <c r="R795" s="49"/>
      <c r="S795" s="49"/>
      <c r="T795" s="49"/>
    </row>
    <row r="796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O796" s="49"/>
      <c r="P796" s="49"/>
      <c r="Q796" s="49"/>
      <c r="R796" s="49"/>
      <c r="S796" s="49"/>
      <c r="T796" s="49"/>
    </row>
    <row r="797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O797" s="49"/>
      <c r="P797" s="49"/>
      <c r="Q797" s="49"/>
      <c r="R797" s="49"/>
      <c r="S797" s="49"/>
      <c r="T797" s="49"/>
    </row>
    <row r="798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O798" s="49"/>
      <c r="P798" s="49"/>
      <c r="Q798" s="49"/>
      <c r="R798" s="49"/>
      <c r="S798" s="49"/>
      <c r="T798" s="49"/>
    </row>
    <row r="799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O799" s="49"/>
      <c r="P799" s="49"/>
      <c r="Q799" s="49"/>
      <c r="R799" s="49"/>
      <c r="S799" s="49"/>
      <c r="T799" s="49"/>
    </row>
    <row r="800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O800" s="49"/>
      <c r="P800" s="49"/>
      <c r="Q800" s="49"/>
      <c r="R800" s="49"/>
      <c r="S800" s="49"/>
      <c r="T800" s="49"/>
    </row>
    <row r="801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O801" s="49"/>
      <c r="P801" s="49"/>
      <c r="Q801" s="49"/>
      <c r="R801" s="49"/>
      <c r="S801" s="49"/>
      <c r="T801" s="49"/>
    </row>
    <row r="802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O802" s="49"/>
      <c r="P802" s="49"/>
      <c r="Q802" s="49"/>
      <c r="R802" s="49"/>
      <c r="S802" s="49"/>
      <c r="T802" s="49"/>
    </row>
    <row r="803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O803" s="49"/>
      <c r="P803" s="49"/>
      <c r="Q803" s="49"/>
      <c r="R803" s="49"/>
      <c r="S803" s="49"/>
      <c r="T803" s="49"/>
    </row>
    <row r="804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O804" s="49"/>
      <c r="P804" s="49"/>
      <c r="Q804" s="49"/>
      <c r="R804" s="49"/>
      <c r="S804" s="49"/>
      <c r="T804" s="49"/>
    </row>
    <row r="805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O805" s="49"/>
      <c r="P805" s="49"/>
      <c r="Q805" s="49"/>
      <c r="R805" s="49"/>
      <c r="S805" s="49"/>
      <c r="T805" s="49"/>
    </row>
    <row r="806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O806" s="49"/>
      <c r="P806" s="49"/>
      <c r="Q806" s="49"/>
      <c r="R806" s="49"/>
      <c r="S806" s="49"/>
      <c r="T806" s="49"/>
    </row>
    <row r="807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O807" s="49"/>
      <c r="P807" s="49"/>
      <c r="Q807" s="49"/>
      <c r="R807" s="49"/>
      <c r="S807" s="49"/>
      <c r="T807" s="49"/>
    </row>
    <row r="808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O808" s="49"/>
      <c r="P808" s="49"/>
      <c r="Q808" s="49"/>
      <c r="R808" s="49"/>
      <c r="S808" s="49"/>
      <c r="T808" s="49"/>
    </row>
    <row r="809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O809" s="49"/>
      <c r="P809" s="49"/>
      <c r="Q809" s="49"/>
      <c r="R809" s="49"/>
      <c r="S809" s="49"/>
      <c r="T809" s="49"/>
    </row>
    <row r="810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O810" s="49"/>
      <c r="P810" s="49"/>
      <c r="Q810" s="49"/>
      <c r="R810" s="49"/>
      <c r="S810" s="49"/>
      <c r="T810" s="49"/>
    </row>
    <row r="811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O811" s="49"/>
      <c r="P811" s="49"/>
      <c r="Q811" s="49"/>
      <c r="R811" s="49"/>
      <c r="S811" s="49"/>
      <c r="T811" s="49"/>
    </row>
    <row r="812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O812" s="49"/>
      <c r="P812" s="49"/>
      <c r="Q812" s="49"/>
      <c r="R812" s="49"/>
      <c r="S812" s="49"/>
      <c r="T812" s="49"/>
    </row>
    <row r="813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O813" s="49"/>
      <c r="P813" s="49"/>
      <c r="Q813" s="49"/>
      <c r="R813" s="49"/>
      <c r="S813" s="49"/>
      <c r="T813" s="49"/>
    </row>
    <row r="814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O814" s="49"/>
      <c r="P814" s="49"/>
      <c r="Q814" s="49"/>
      <c r="R814" s="49"/>
      <c r="S814" s="49"/>
      <c r="T814" s="49"/>
    </row>
    <row r="815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O815" s="49"/>
      <c r="P815" s="49"/>
      <c r="Q815" s="49"/>
      <c r="R815" s="49"/>
      <c r="S815" s="49"/>
      <c r="T815" s="49"/>
    </row>
    <row r="816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O816" s="49"/>
      <c r="P816" s="49"/>
      <c r="Q816" s="49"/>
      <c r="R816" s="49"/>
      <c r="S816" s="49"/>
      <c r="T816" s="49"/>
    </row>
    <row r="817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O817" s="49"/>
      <c r="P817" s="49"/>
      <c r="Q817" s="49"/>
      <c r="R817" s="49"/>
      <c r="S817" s="49"/>
      <c r="T817" s="49"/>
    </row>
    <row r="818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O818" s="49"/>
      <c r="P818" s="49"/>
      <c r="Q818" s="49"/>
      <c r="R818" s="49"/>
      <c r="S818" s="49"/>
      <c r="T818" s="49"/>
    </row>
    <row r="819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O819" s="49"/>
      <c r="P819" s="49"/>
      <c r="Q819" s="49"/>
      <c r="R819" s="49"/>
      <c r="S819" s="49"/>
      <c r="T819" s="49"/>
    </row>
    <row r="820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O820" s="49"/>
      <c r="P820" s="49"/>
      <c r="Q820" s="49"/>
      <c r="R820" s="49"/>
      <c r="S820" s="49"/>
      <c r="T820" s="49"/>
    </row>
    <row r="821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O821" s="49"/>
      <c r="P821" s="49"/>
      <c r="Q821" s="49"/>
      <c r="R821" s="49"/>
      <c r="S821" s="49"/>
      <c r="T821" s="49"/>
    </row>
    <row r="822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O822" s="49"/>
      <c r="P822" s="49"/>
      <c r="Q822" s="49"/>
      <c r="R822" s="49"/>
      <c r="S822" s="49"/>
      <c r="T822" s="49"/>
    </row>
    <row r="823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O823" s="49"/>
      <c r="P823" s="49"/>
      <c r="Q823" s="49"/>
      <c r="R823" s="49"/>
      <c r="S823" s="49"/>
      <c r="T823" s="49"/>
    </row>
    <row r="824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O824" s="49"/>
      <c r="P824" s="49"/>
      <c r="Q824" s="49"/>
      <c r="R824" s="49"/>
      <c r="S824" s="49"/>
      <c r="T824" s="49"/>
    </row>
    <row r="825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O825" s="49"/>
      <c r="P825" s="49"/>
      <c r="Q825" s="49"/>
      <c r="R825" s="49"/>
      <c r="S825" s="49"/>
      <c r="T825" s="49"/>
    </row>
    <row r="826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O826" s="49"/>
      <c r="P826" s="49"/>
      <c r="Q826" s="49"/>
      <c r="R826" s="49"/>
      <c r="S826" s="49"/>
      <c r="T826" s="49"/>
    </row>
    <row r="827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O827" s="49"/>
      <c r="P827" s="49"/>
      <c r="Q827" s="49"/>
      <c r="R827" s="49"/>
      <c r="S827" s="49"/>
      <c r="T827" s="49"/>
    </row>
    <row r="828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O828" s="49"/>
      <c r="P828" s="49"/>
      <c r="Q828" s="49"/>
      <c r="R828" s="49"/>
      <c r="S828" s="49"/>
      <c r="T828" s="49"/>
    </row>
    <row r="829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O829" s="49"/>
      <c r="P829" s="49"/>
      <c r="Q829" s="49"/>
      <c r="R829" s="49"/>
      <c r="S829" s="49"/>
      <c r="T829" s="49"/>
    </row>
    <row r="830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O830" s="49"/>
      <c r="P830" s="49"/>
      <c r="Q830" s="49"/>
      <c r="R830" s="49"/>
      <c r="S830" s="49"/>
      <c r="T830" s="49"/>
    </row>
    <row r="831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O831" s="49"/>
      <c r="P831" s="49"/>
      <c r="Q831" s="49"/>
      <c r="R831" s="49"/>
      <c r="S831" s="49"/>
      <c r="T831" s="49"/>
    </row>
    <row r="832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O832" s="49"/>
      <c r="P832" s="49"/>
      <c r="Q832" s="49"/>
      <c r="R832" s="49"/>
      <c r="S832" s="49"/>
      <c r="T832" s="49"/>
    </row>
    <row r="833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O833" s="49"/>
      <c r="P833" s="49"/>
      <c r="Q833" s="49"/>
      <c r="R833" s="49"/>
      <c r="S833" s="49"/>
      <c r="T833" s="49"/>
    </row>
    <row r="834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O834" s="49"/>
      <c r="P834" s="49"/>
      <c r="Q834" s="49"/>
      <c r="R834" s="49"/>
      <c r="S834" s="49"/>
      <c r="T834" s="49"/>
    </row>
    <row r="835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O835" s="49"/>
      <c r="P835" s="49"/>
      <c r="Q835" s="49"/>
      <c r="R835" s="49"/>
      <c r="S835" s="49"/>
      <c r="T835" s="49"/>
    </row>
    <row r="836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O836" s="49"/>
      <c r="P836" s="49"/>
      <c r="Q836" s="49"/>
      <c r="R836" s="49"/>
      <c r="S836" s="49"/>
      <c r="T836" s="49"/>
    </row>
    <row r="837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O837" s="49"/>
      <c r="P837" s="49"/>
      <c r="Q837" s="49"/>
      <c r="R837" s="49"/>
      <c r="S837" s="49"/>
      <c r="T837" s="49"/>
    </row>
    <row r="838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O838" s="49"/>
      <c r="P838" s="49"/>
      <c r="Q838" s="49"/>
      <c r="R838" s="49"/>
      <c r="S838" s="49"/>
      <c r="T838" s="49"/>
    </row>
    <row r="839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O839" s="49"/>
      <c r="P839" s="49"/>
      <c r="Q839" s="49"/>
      <c r="R839" s="49"/>
      <c r="S839" s="49"/>
      <c r="T839" s="49"/>
    </row>
    <row r="840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O840" s="49"/>
      <c r="P840" s="49"/>
      <c r="Q840" s="49"/>
      <c r="R840" s="49"/>
      <c r="S840" s="49"/>
      <c r="T840" s="49"/>
    </row>
    <row r="841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O841" s="49"/>
      <c r="P841" s="49"/>
      <c r="Q841" s="49"/>
      <c r="R841" s="49"/>
      <c r="S841" s="49"/>
      <c r="T841" s="49"/>
    </row>
    <row r="842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O842" s="49"/>
      <c r="P842" s="49"/>
      <c r="Q842" s="49"/>
      <c r="R842" s="49"/>
      <c r="S842" s="49"/>
      <c r="T842" s="49"/>
    </row>
    <row r="843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O843" s="49"/>
      <c r="P843" s="49"/>
      <c r="Q843" s="49"/>
      <c r="R843" s="49"/>
      <c r="S843" s="49"/>
      <c r="T843" s="49"/>
    </row>
    <row r="844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O844" s="49"/>
      <c r="P844" s="49"/>
      <c r="Q844" s="49"/>
      <c r="R844" s="49"/>
      <c r="S844" s="49"/>
      <c r="T844" s="49"/>
    </row>
    <row r="845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O845" s="49"/>
      <c r="P845" s="49"/>
      <c r="Q845" s="49"/>
      <c r="R845" s="49"/>
      <c r="S845" s="49"/>
      <c r="T845" s="49"/>
    </row>
    <row r="846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O846" s="49"/>
      <c r="P846" s="49"/>
      <c r="Q846" s="49"/>
      <c r="R846" s="49"/>
      <c r="S846" s="49"/>
      <c r="T846" s="49"/>
    </row>
    <row r="847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O847" s="49"/>
      <c r="P847" s="49"/>
      <c r="Q847" s="49"/>
      <c r="R847" s="49"/>
      <c r="S847" s="49"/>
      <c r="T847" s="49"/>
    </row>
    <row r="848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O848" s="49"/>
      <c r="P848" s="49"/>
      <c r="Q848" s="49"/>
      <c r="R848" s="49"/>
      <c r="S848" s="49"/>
      <c r="T848" s="49"/>
    </row>
    <row r="849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O849" s="49"/>
      <c r="P849" s="49"/>
      <c r="Q849" s="49"/>
      <c r="R849" s="49"/>
      <c r="S849" s="49"/>
      <c r="T849" s="49"/>
    </row>
    <row r="850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O850" s="49"/>
      <c r="P850" s="49"/>
      <c r="Q850" s="49"/>
      <c r="R850" s="49"/>
      <c r="S850" s="49"/>
      <c r="T850" s="49"/>
    </row>
    <row r="851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O851" s="49"/>
      <c r="P851" s="49"/>
      <c r="Q851" s="49"/>
      <c r="R851" s="49"/>
      <c r="S851" s="49"/>
      <c r="T851" s="49"/>
    </row>
    <row r="852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O852" s="49"/>
      <c r="P852" s="49"/>
      <c r="Q852" s="49"/>
      <c r="R852" s="49"/>
      <c r="S852" s="49"/>
      <c r="T852" s="49"/>
    </row>
    <row r="853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O853" s="49"/>
      <c r="P853" s="49"/>
      <c r="Q853" s="49"/>
      <c r="R853" s="49"/>
      <c r="S853" s="49"/>
      <c r="T853" s="49"/>
    </row>
    <row r="854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O854" s="49"/>
      <c r="P854" s="49"/>
      <c r="Q854" s="49"/>
      <c r="R854" s="49"/>
      <c r="S854" s="49"/>
      <c r="T854" s="49"/>
    </row>
    <row r="855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O855" s="49"/>
      <c r="P855" s="49"/>
      <c r="Q855" s="49"/>
      <c r="R855" s="49"/>
      <c r="S855" s="49"/>
      <c r="T855" s="49"/>
    </row>
    <row r="856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O856" s="49"/>
      <c r="P856" s="49"/>
      <c r="Q856" s="49"/>
      <c r="R856" s="49"/>
      <c r="S856" s="49"/>
      <c r="T856" s="49"/>
    </row>
    <row r="857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O857" s="49"/>
      <c r="P857" s="49"/>
      <c r="Q857" s="49"/>
      <c r="R857" s="49"/>
      <c r="S857" s="49"/>
      <c r="T857" s="49"/>
    </row>
    <row r="858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O858" s="49"/>
      <c r="P858" s="49"/>
      <c r="Q858" s="49"/>
      <c r="R858" s="49"/>
      <c r="S858" s="49"/>
      <c r="T858" s="49"/>
    </row>
    <row r="859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O859" s="49"/>
      <c r="P859" s="49"/>
      <c r="Q859" s="49"/>
      <c r="R859" s="49"/>
      <c r="S859" s="49"/>
      <c r="T859" s="49"/>
    </row>
    <row r="860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O860" s="49"/>
      <c r="P860" s="49"/>
      <c r="Q860" s="49"/>
      <c r="R860" s="49"/>
      <c r="S860" s="49"/>
      <c r="T860" s="49"/>
    </row>
    <row r="861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O861" s="49"/>
      <c r="P861" s="49"/>
      <c r="Q861" s="49"/>
      <c r="R861" s="49"/>
      <c r="S861" s="49"/>
      <c r="T861" s="49"/>
    </row>
    <row r="862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O862" s="49"/>
      <c r="P862" s="49"/>
      <c r="Q862" s="49"/>
      <c r="R862" s="49"/>
      <c r="S862" s="49"/>
      <c r="T862" s="49"/>
    </row>
    <row r="863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O863" s="49"/>
      <c r="P863" s="49"/>
      <c r="Q863" s="49"/>
      <c r="R863" s="49"/>
      <c r="S863" s="49"/>
      <c r="T863" s="49"/>
    </row>
    <row r="864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O864" s="49"/>
      <c r="P864" s="49"/>
      <c r="Q864" s="49"/>
      <c r="R864" s="49"/>
      <c r="S864" s="49"/>
      <c r="T864" s="49"/>
    </row>
    <row r="865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O865" s="49"/>
      <c r="P865" s="49"/>
      <c r="Q865" s="49"/>
      <c r="R865" s="49"/>
      <c r="S865" s="49"/>
      <c r="T865" s="49"/>
    </row>
    <row r="866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O866" s="49"/>
      <c r="P866" s="49"/>
      <c r="Q866" s="49"/>
      <c r="R866" s="49"/>
      <c r="S866" s="49"/>
      <c r="T866" s="49"/>
    </row>
    <row r="867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O867" s="49"/>
      <c r="P867" s="49"/>
      <c r="Q867" s="49"/>
      <c r="R867" s="49"/>
      <c r="S867" s="49"/>
      <c r="T867" s="49"/>
    </row>
    <row r="868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O868" s="49"/>
      <c r="P868" s="49"/>
      <c r="Q868" s="49"/>
      <c r="R868" s="49"/>
      <c r="S868" s="49"/>
      <c r="T868" s="49"/>
    </row>
    <row r="869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O869" s="49"/>
      <c r="P869" s="49"/>
      <c r="Q869" s="49"/>
      <c r="R869" s="49"/>
      <c r="S869" s="49"/>
      <c r="T869" s="49"/>
    </row>
    <row r="870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O870" s="49"/>
      <c r="P870" s="49"/>
      <c r="Q870" s="49"/>
      <c r="R870" s="49"/>
      <c r="S870" s="49"/>
      <c r="T870" s="49"/>
    </row>
    <row r="871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O871" s="49"/>
      <c r="P871" s="49"/>
      <c r="Q871" s="49"/>
      <c r="R871" s="49"/>
      <c r="S871" s="49"/>
      <c r="T871" s="49"/>
    </row>
    <row r="872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O872" s="49"/>
      <c r="P872" s="49"/>
      <c r="Q872" s="49"/>
      <c r="R872" s="49"/>
      <c r="S872" s="49"/>
      <c r="T872" s="49"/>
    </row>
    <row r="873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O873" s="49"/>
      <c r="P873" s="49"/>
      <c r="Q873" s="49"/>
      <c r="R873" s="49"/>
      <c r="S873" s="49"/>
      <c r="T873" s="49"/>
    </row>
    <row r="874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O874" s="49"/>
      <c r="P874" s="49"/>
      <c r="Q874" s="49"/>
      <c r="R874" s="49"/>
      <c r="S874" s="49"/>
      <c r="T874" s="49"/>
    </row>
    <row r="875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O875" s="49"/>
      <c r="P875" s="49"/>
      <c r="Q875" s="49"/>
      <c r="R875" s="49"/>
      <c r="S875" s="49"/>
      <c r="T875" s="49"/>
    </row>
    <row r="876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O876" s="49"/>
      <c r="P876" s="49"/>
      <c r="Q876" s="49"/>
      <c r="R876" s="49"/>
      <c r="S876" s="49"/>
      <c r="T876" s="49"/>
    </row>
    <row r="877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O877" s="49"/>
      <c r="P877" s="49"/>
      <c r="Q877" s="49"/>
      <c r="R877" s="49"/>
      <c r="S877" s="49"/>
      <c r="T877" s="49"/>
    </row>
    <row r="878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O878" s="49"/>
      <c r="P878" s="49"/>
      <c r="Q878" s="49"/>
      <c r="R878" s="49"/>
      <c r="S878" s="49"/>
      <c r="T878" s="49"/>
    </row>
    <row r="879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O879" s="49"/>
      <c r="P879" s="49"/>
      <c r="Q879" s="49"/>
      <c r="R879" s="49"/>
      <c r="S879" s="49"/>
      <c r="T879" s="49"/>
    </row>
    <row r="880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O880" s="49"/>
      <c r="P880" s="49"/>
      <c r="Q880" s="49"/>
      <c r="R880" s="49"/>
      <c r="S880" s="49"/>
      <c r="T880" s="49"/>
    </row>
    <row r="881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O881" s="49"/>
      <c r="P881" s="49"/>
      <c r="Q881" s="49"/>
      <c r="R881" s="49"/>
      <c r="S881" s="49"/>
      <c r="T881" s="49"/>
    </row>
    <row r="882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O882" s="49"/>
      <c r="P882" s="49"/>
      <c r="Q882" s="49"/>
      <c r="R882" s="49"/>
      <c r="S882" s="49"/>
      <c r="T882" s="49"/>
    </row>
    <row r="883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O883" s="49"/>
      <c r="P883" s="49"/>
      <c r="Q883" s="49"/>
      <c r="R883" s="49"/>
      <c r="S883" s="49"/>
      <c r="T883" s="49"/>
    </row>
    <row r="884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O884" s="49"/>
      <c r="P884" s="49"/>
      <c r="Q884" s="49"/>
      <c r="R884" s="49"/>
      <c r="S884" s="49"/>
      <c r="T884" s="49"/>
    </row>
    <row r="885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O885" s="49"/>
      <c r="P885" s="49"/>
      <c r="Q885" s="49"/>
      <c r="R885" s="49"/>
      <c r="S885" s="49"/>
      <c r="T885" s="49"/>
    </row>
    <row r="886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O886" s="49"/>
      <c r="P886" s="49"/>
      <c r="Q886" s="49"/>
      <c r="R886" s="49"/>
      <c r="S886" s="49"/>
      <c r="T886" s="49"/>
    </row>
    <row r="887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O887" s="49"/>
      <c r="P887" s="49"/>
      <c r="Q887" s="49"/>
      <c r="R887" s="49"/>
      <c r="S887" s="49"/>
      <c r="T887" s="49"/>
    </row>
    <row r="888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O888" s="49"/>
      <c r="P888" s="49"/>
      <c r="Q888" s="49"/>
      <c r="R888" s="49"/>
      <c r="S888" s="49"/>
      <c r="T888" s="49"/>
    </row>
    <row r="889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O889" s="49"/>
      <c r="P889" s="49"/>
      <c r="Q889" s="49"/>
      <c r="R889" s="49"/>
      <c r="S889" s="49"/>
      <c r="T889" s="49"/>
    </row>
    <row r="890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O890" s="49"/>
      <c r="P890" s="49"/>
      <c r="Q890" s="49"/>
      <c r="R890" s="49"/>
      <c r="S890" s="49"/>
      <c r="T890" s="49"/>
    </row>
    <row r="891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O891" s="49"/>
      <c r="P891" s="49"/>
      <c r="Q891" s="49"/>
      <c r="R891" s="49"/>
      <c r="S891" s="49"/>
      <c r="T891" s="49"/>
    </row>
    <row r="892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O892" s="49"/>
      <c r="P892" s="49"/>
      <c r="Q892" s="49"/>
      <c r="R892" s="49"/>
      <c r="S892" s="49"/>
      <c r="T892" s="49"/>
    </row>
    <row r="893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O893" s="49"/>
      <c r="P893" s="49"/>
      <c r="Q893" s="49"/>
      <c r="R893" s="49"/>
      <c r="S893" s="49"/>
      <c r="T893" s="49"/>
    </row>
    <row r="894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O894" s="49"/>
      <c r="P894" s="49"/>
      <c r="Q894" s="49"/>
      <c r="R894" s="49"/>
      <c r="S894" s="49"/>
      <c r="T894" s="49"/>
    </row>
    <row r="895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O895" s="49"/>
      <c r="P895" s="49"/>
      <c r="Q895" s="49"/>
      <c r="R895" s="49"/>
      <c r="S895" s="49"/>
      <c r="T895" s="49"/>
    </row>
    <row r="896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O896" s="49"/>
      <c r="P896" s="49"/>
      <c r="Q896" s="49"/>
      <c r="R896" s="49"/>
      <c r="S896" s="49"/>
      <c r="T896" s="49"/>
    </row>
    <row r="897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O897" s="49"/>
      <c r="P897" s="49"/>
      <c r="Q897" s="49"/>
      <c r="R897" s="49"/>
      <c r="S897" s="49"/>
      <c r="T897" s="49"/>
    </row>
    <row r="898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O898" s="49"/>
      <c r="P898" s="49"/>
      <c r="Q898" s="49"/>
      <c r="R898" s="49"/>
      <c r="S898" s="49"/>
      <c r="T898" s="49"/>
    </row>
    <row r="899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O899" s="49"/>
      <c r="P899" s="49"/>
      <c r="Q899" s="49"/>
      <c r="R899" s="49"/>
      <c r="S899" s="49"/>
      <c r="T899" s="49"/>
    </row>
    <row r="900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O900" s="49"/>
      <c r="P900" s="49"/>
      <c r="Q900" s="49"/>
      <c r="R900" s="49"/>
      <c r="S900" s="49"/>
      <c r="T900" s="49"/>
    </row>
    <row r="901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O901" s="49"/>
      <c r="P901" s="49"/>
      <c r="Q901" s="49"/>
      <c r="R901" s="49"/>
      <c r="S901" s="49"/>
      <c r="T901" s="49"/>
    </row>
    <row r="902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O902" s="49"/>
      <c r="P902" s="49"/>
      <c r="Q902" s="49"/>
      <c r="R902" s="49"/>
      <c r="S902" s="49"/>
      <c r="T902" s="49"/>
    </row>
    <row r="903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O903" s="49"/>
      <c r="P903" s="49"/>
      <c r="Q903" s="49"/>
      <c r="R903" s="49"/>
      <c r="S903" s="49"/>
      <c r="T903" s="49"/>
    </row>
    <row r="904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O904" s="49"/>
      <c r="P904" s="49"/>
      <c r="Q904" s="49"/>
      <c r="R904" s="49"/>
      <c r="S904" s="49"/>
      <c r="T904" s="49"/>
    </row>
    <row r="905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O905" s="49"/>
      <c r="P905" s="49"/>
      <c r="Q905" s="49"/>
      <c r="R905" s="49"/>
      <c r="S905" s="49"/>
      <c r="T905" s="49"/>
    </row>
    <row r="906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O906" s="49"/>
      <c r="P906" s="49"/>
      <c r="Q906" s="49"/>
      <c r="R906" s="49"/>
      <c r="S906" s="49"/>
      <c r="T906" s="49"/>
    </row>
    <row r="907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O907" s="49"/>
      <c r="P907" s="49"/>
      <c r="Q907" s="49"/>
      <c r="R907" s="49"/>
      <c r="S907" s="49"/>
      <c r="T907" s="49"/>
    </row>
    <row r="908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O908" s="49"/>
      <c r="P908" s="49"/>
      <c r="Q908" s="49"/>
      <c r="R908" s="49"/>
      <c r="S908" s="49"/>
      <c r="T908" s="49"/>
    </row>
    <row r="909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O909" s="49"/>
      <c r="P909" s="49"/>
      <c r="Q909" s="49"/>
      <c r="R909" s="49"/>
      <c r="S909" s="49"/>
      <c r="T909" s="49"/>
    </row>
    <row r="910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O910" s="49"/>
      <c r="P910" s="49"/>
      <c r="Q910" s="49"/>
      <c r="R910" s="49"/>
      <c r="S910" s="49"/>
      <c r="T910" s="49"/>
    </row>
    <row r="911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O911" s="49"/>
      <c r="P911" s="49"/>
      <c r="Q911" s="49"/>
      <c r="R911" s="49"/>
      <c r="S911" s="49"/>
      <c r="T911" s="49"/>
    </row>
    <row r="912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O912" s="49"/>
      <c r="P912" s="49"/>
      <c r="Q912" s="49"/>
      <c r="R912" s="49"/>
      <c r="S912" s="49"/>
      <c r="T912" s="49"/>
    </row>
    <row r="913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O913" s="49"/>
      <c r="P913" s="49"/>
      <c r="Q913" s="49"/>
      <c r="R913" s="49"/>
      <c r="S913" s="49"/>
      <c r="T913" s="49"/>
    </row>
    <row r="914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O914" s="49"/>
      <c r="P914" s="49"/>
      <c r="Q914" s="49"/>
      <c r="R914" s="49"/>
      <c r="S914" s="49"/>
      <c r="T914" s="49"/>
    </row>
    <row r="915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O915" s="49"/>
      <c r="P915" s="49"/>
      <c r="Q915" s="49"/>
      <c r="R915" s="49"/>
      <c r="S915" s="49"/>
      <c r="T915" s="49"/>
    </row>
    <row r="916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O916" s="49"/>
      <c r="P916" s="49"/>
      <c r="Q916" s="49"/>
      <c r="R916" s="49"/>
      <c r="S916" s="49"/>
      <c r="T916" s="49"/>
    </row>
    <row r="917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O917" s="49"/>
      <c r="P917" s="49"/>
      <c r="Q917" s="49"/>
      <c r="R917" s="49"/>
      <c r="S917" s="49"/>
      <c r="T917" s="49"/>
    </row>
    <row r="918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O918" s="49"/>
      <c r="P918" s="49"/>
      <c r="Q918" s="49"/>
      <c r="R918" s="49"/>
      <c r="S918" s="49"/>
      <c r="T918" s="49"/>
    </row>
    <row r="919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O919" s="49"/>
      <c r="P919" s="49"/>
      <c r="Q919" s="49"/>
      <c r="R919" s="49"/>
      <c r="S919" s="49"/>
      <c r="T919" s="49"/>
    </row>
    <row r="920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O920" s="49"/>
      <c r="P920" s="49"/>
      <c r="Q920" s="49"/>
      <c r="R920" s="49"/>
      <c r="S920" s="49"/>
      <c r="T920" s="49"/>
    </row>
    <row r="921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O921" s="49"/>
      <c r="P921" s="49"/>
      <c r="Q921" s="49"/>
      <c r="R921" s="49"/>
      <c r="S921" s="49"/>
      <c r="T921" s="49"/>
    </row>
    <row r="922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O922" s="49"/>
      <c r="P922" s="49"/>
      <c r="Q922" s="49"/>
      <c r="R922" s="49"/>
      <c r="S922" s="49"/>
      <c r="T922" s="49"/>
    </row>
    <row r="923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O923" s="49"/>
      <c r="P923" s="49"/>
      <c r="Q923" s="49"/>
      <c r="R923" s="49"/>
      <c r="S923" s="49"/>
      <c r="T923" s="49"/>
    </row>
    <row r="924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O924" s="49"/>
      <c r="P924" s="49"/>
      <c r="Q924" s="49"/>
      <c r="R924" s="49"/>
      <c r="S924" s="49"/>
      <c r="T924" s="49"/>
    </row>
    <row r="925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O925" s="49"/>
      <c r="P925" s="49"/>
      <c r="Q925" s="49"/>
      <c r="R925" s="49"/>
      <c r="S925" s="49"/>
      <c r="T925" s="49"/>
    </row>
    <row r="926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O926" s="49"/>
      <c r="P926" s="49"/>
      <c r="Q926" s="49"/>
      <c r="R926" s="49"/>
      <c r="S926" s="49"/>
      <c r="T926" s="49"/>
    </row>
    <row r="927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O927" s="49"/>
      <c r="P927" s="49"/>
      <c r="Q927" s="49"/>
      <c r="R927" s="49"/>
      <c r="S927" s="49"/>
      <c r="T927" s="49"/>
    </row>
    <row r="928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O928" s="49"/>
      <c r="P928" s="49"/>
      <c r="Q928" s="49"/>
      <c r="R928" s="49"/>
      <c r="S928" s="49"/>
      <c r="T928" s="49"/>
    </row>
    <row r="929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O929" s="49"/>
      <c r="P929" s="49"/>
      <c r="Q929" s="49"/>
      <c r="R929" s="49"/>
      <c r="S929" s="49"/>
      <c r="T929" s="49"/>
    </row>
    <row r="930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O930" s="49"/>
      <c r="P930" s="49"/>
      <c r="Q930" s="49"/>
      <c r="R930" s="49"/>
      <c r="S930" s="49"/>
      <c r="T930" s="49"/>
    </row>
    <row r="931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O931" s="49"/>
      <c r="P931" s="49"/>
      <c r="Q931" s="49"/>
      <c r="R931" s="49"/>
      <c r="S931" s="49"/>
      <c r="T931" s="49"/>
    </row>
    <row r="932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O932" s="49"/>
      <c r="P932" s="49"/>
      <c r="Q932" s="49"/>
      <c r="R932" s="49"/>
      <c r="S932" s="49"/>
      <c r="T932" s="49"/>
    </row>
    <row r="933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O933" s="49"/>
      <c r="P933" s="49"/>
      <c r="Q933" s="49"/>
      <c r="R933" s="49"/>
      <c r="S933" s="49"/>
      <c r="T933" s="49"/>
    </row>
    <row r="934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O934" s="49"/>
      <c r="P934" s="49"/>
      <c r="Q934" s="49"/>
      <c r="R934" s="49"/>
      <c r="S934" s="49"/>
      <c r="T934" s="49"/>
    </row>
    <row r="935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O935" s="49"/>
      <c r="P935" s="49"/>
      <c r="Q935" s="49"/>
      <c r="R935" s="49"/>
      <c r="S935" s="49"/>
      <c r="T935" s="49"/>
    </row>
    <row r="936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O936" s="49"/>
      <c r="P936" s="49"/>
      <c r="Q936" s="49"/>
      <c r="R936" s="49"/>
      <c r="S936" s="49"/>
      <c r="T936" s="49"/>
    </row>
    <row r="937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O937" s="49"/>
      <c r="P937" s="49"/>
      <c r="Q937" s="49"/>
      <c r="R937" s="49"/>
      <c r="S937" s="49"/>
      <c r="T937" s="49"/>
    </row>
    <row r="938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O938" s="49"/>
      <c r="P938" s="49"/>
      <c r="Q938" s="49"/>
      <c r="R938" s="49"/>
      <c r="S938" s="49"/>
      <c r="T938" s="49"/>
    </row>
    <row r="939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O939" s="49"/>
      <c r="P939" s="49"/>
      <c r="Q939" s="49"/>
      <c r="R939" s="49"/>
      <c r="S939" s="49"/>
      <c r="T939" s="49"/>
    </row>
    <row r="940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O940" s="49"/>
      <c r="P940" s="49"/>
      <c r="Q940" s="49"/>
      <c r="R940" s="49"/>
      <c r="S940" s="49"/>
      <c r="T940" s="49"/>
    </row>
    <row r="941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O941" s="49"/>
      <c r="P941" s="49"/>
      <c r="Q941" s="49"/>
      <c r="R941" s="49"/>
      <c r="S941" s="49"/>
      <c r="T941" s="49"/>
    </row>
    <row r="942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O942" s="49"/>
      <c r="P942" s="49"/>
      <c r="Q942" s="49"/>
      <c r="R942" s="49"/>
      <c r="S942" s="49"/>
      <c r="T942" s="49"/>
    </row>
    <row r="943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O943" s="49"/>
      <c r="P943" s="49"/>
      <c r="Q943" s="49"/>
      <c r="R943" s="49"/>
      <c r="S943" s="49"/>
      <c r="T943" s="49"/>
    </row>
    <row r="944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O944" s="49"/>
      <c r="P944" s="49"/>
      <c r="Q944" s="49"/>
      <c r="R944" s="49"/>
      <c r="S944" s="49"/>
      <c r="T944" s="49"/>
    </row>
    <row r="945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O945" s="49"/>
      <c r="P945" s="49"/>
      <c r="Q945" s="49"/>
      <c r="R945" s="49"/>
      <c r="S945" s="49"/>
      <c r="T945" s="49"/>
    </row>
    <row r="946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O946" s="49"/>
      <c r="P946" s="49"/>
      <c r="Q946" s="49"/>
      <c r="R946" s="49"/>
      <c r="S946" s="49"/>
      <c r="T946" s="49"/>
    </row>
    <row r="947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O947" s="49"/>
      <c r="P947" s="49"/>
      <c r="Q947" s="49"/>
      <c r="R947" s="49"/>
      <c r="S947" s="49"/>
      <c r="T947" s="49"/>
    </row>
    <row r="948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O948" s="49"/>
      <c r="P948" s="49"/>
      <c r="Q948" s="49"/>
      <c r="R948" s="49"/>
      <c r="S948" s="49"/>
      <c r="T948" s="49"/>
    </row>
    <row r="949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O949" s="49"/>
      <c r="P949" s="49"/>
      <c r="Q949" s="49"/>
      <c r="R949" s="49"/>
      <c r="S949" s="49"/>
      <c r="T949" s="49"/>
    </row>
    <row r="950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O950" s="49"/>
      <c r="P950" s="49"/>
      <c r="Q950" s="49"/>
      <c r="R950" s="49"/>
      <c r="S950" s="49"/>
      <c r="T950" s="49"/>
    </row>
    <row r="951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O951" s="49"/>
      <c r="P951" s="49"/>
      <c r="Q951" s="49"/>
      <c r="R951" s="49"/>
      <c r="S951" s="49"/>
      <c r="T951" s="49"/>
    </row>
    <row r="952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O952" s="49"/>
      <c r="P952" s="49"/>
      <c r="Q952" s="49"/>
      <c r="R952" s="49"/>
      <c r="S952" s="49"/>
      <c r="T952" s="49"/>
    </row>
    <row r="953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O953" s="49"/>
      <c r="P953" s="49"/>
      <c r="Q953" s="49"/>
      <c r="R953" s="49"/>
      <c r="S953" s="49"/>
      <c r="T953" s="49"/>
    </row>
    <row r="954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O954" s="49"/>
      <c r="P954" s="49"/>
      <c r="Q954" s="49"/>
      <c r="R954" s="49"/>
      <c r="S954" s="49"/>
      <c r="T954" s="49"/>
    </row>
    <row r="955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O955" s="49"/>
      <c r="P955" s="49"/>
      <c r="Q955" s="49"/>
      <c r="R955" s="49"/>
      <c r="S955" s="49"/>
      <c r="T955" s="49"/>
    </row>
    <row r="956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O956" s="49"/>
      <c r="P956" s="49"/>
      <c r="Q956" s="49"/>
      <c r="R956" s="49"/>
      <c r="S956" s="49"/>
      <c r="T956" s="49"/>
    </row>
    <row r="957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O957" s="49"/>
      <c r="P957" s="49"/>
      <c r="Q957" s="49"/>
      <c r="R957" s="49"/>
      <c r="S957" s="49"/>
      <c r="T957" s="49"/>
    </row>
    <row r="958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O958" s="49"/>
      <c r="P958" s="49"/>
      <c r="Q958" s="49"/>
      <c r="R958" s="49"/>
      <c r="S958" s="49"/>
      <c r="T958" s="49"/>
    </row>
    <row r="959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O959" s="49"/>
      <c r="P959" s="49"/>
      <c r="Q959" s="49"/>
      <c r="R959" s="49"/>
      <c r="S959" s="49"/>
      <c r="T959" s="49"/>
    </row>
    <row r="960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O960" s="49"/>
      <c r="P960" s="49"/>
      <c r="Q960" s="49"/>
      <c r="R960" s="49"/>
      <c r="S960" s="49"/>
      <c r="T960" s="49"/>
    </row>
    <row r="961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O961" s="49"/>
      <c r="P961" s="49"/>
      <c r="Q961" s="49"/>
      <c r="R961" s="49"/>
      <c r="S961" s="49"/>
      <c r="T961" s="49"/>
    </row>
    <row r="962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O962" s="49"/>
      <c r="P962" s="49"/>
      <c r="Q962" s="49"/>
      <c r="R962" s="49"/>
      <c r="S962" s="49"/>
      <c r="T962" s="49"/>
    </row>
    <row r="963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O963" s="49"/>
      <c r="P963" s="49"/>
      <c r="Q963" s="49"/>
      <c r="R963" s="49"/>
      <c r="S963" s="49"/>
      <c r="T963" s="49"/>
    </row>
    <row r="964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O964" s="49"/>
      <c r="P964" s="49"/>
      <c r="Q964" s="49"/>
      <c r="R964" s="49"/>
      <c r="S964" s="49"/>
      <c r="T964" s="49"/>
    </row>
    <row r="965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O965" s="49"/>
      <c r="P965" s="49"/>
      <c r="Q965" s="49"/>
      <c r="R965" s="49"/>
      <c r="S965" s="49"/>
      <c r="T965" s="49"/>
    </row>
    <row r="966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O966" s="49"/>
      <c r="P966" s="49"/>
      <c r="Q966" s="49"/>
      <c r="R966" s="49"/>
      <c r="S966" s="49"/>
      <c r="T966" s="49"/>
    </row>
    <row r="967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O967" s="49"/>
      <c r="P967" s="49"/>
      <c r="Q967" s="49"/>
      <c r="R967" s="49"/>
      <c r="S967" s="49"/>
      <c r="T967" s="49"/>
    </row>
    <row r="968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O968" s="49"/>
      <c r="P968" s="49"/>
      <c r="Q968" s="49"/>
      <c r="R968" s="49"/>
      <c r="S968" s="49"/>
      <c r="T968" s="49"/>
    </row>
    <row r="969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O969" s="49"/>
      <c r="P969" s="49"/>
      <c r="Q969" s="49"/>
      <c r="R969" s="49"/>
      <c r="S969" s="49"/>
      <c r="T969" s="49"/>
    </row>
    <row r="970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O970" s="49"/>
      <c r="P970" s="49"/>
      <c r="Q970" s="49"/>
      <c r="R970" s="49"/>
      <c r="S970" s="49"/>
      <c r="T970" s="49"/>
    </row>
    <row r="971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O971" s="49"/>
      <c r="P971" s="49"/>
      <c r="Q971" s="49"/>
      <c r="R971" s="49"/>
      <c r="S971" s="49"/>
      <c r="T971" s="49"/>
    </row>
    <row r="972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O972" s="49"/>
      <c r="P972" s="49"/>
      <c r="Q972" s="49"/>
      <c r="R972" s="49"/>
      <c r="S972" s="49"/>
      <c r="T972" s="49"/>
    </row>
    <row r="973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O973" s="49"/>
      <c r="P973" s="49"/>
      <c r="Q973" s="49"/>
      <c r="R973" s="49"/>
      <c r="S973" s="49"/>
      <c r="T973" s="49"/>
    </row>
    <row r="974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O974" s="49"/>
      <c r="P974" s="49"/>
      <c r="Q974" s="49"/>
      <c r="R974" s="49"/>
      <c r="S974" s="49"/>
      <c r="T974" s="49"/>
    </row>
    <row r="975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O975" s="49"/>
      <c r="P975" s="49"/>
      <c r="Q975" s="49"/>
      <c r="R975" s="49"/>
      <c r="S975" s="49"/>
      <c r="T975" s="49"/>
    </row>
    <row r="976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O976" s="49"/>
      <c r="P976" s="49"/>
      <c r="Q976" s="49"/>
      <c r="R976" s="49"/>
      <c r="S976" s="49"/>
      <c r="T976" s="49"/>
    </row>
    <row r="977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O977" s="49"/>
      <c r="P977" s="49"/>
      <c r="Q977" s="49"/>
      <c r="R977" s="49"/>
      <c r="S977" s="49"/>
      <c r="T977" s="49"/>
    </row>
    <row r="978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O978" s="49"/>
      <c r="P978" s="49"/>
      <c r="Q978" s="49"/>
      <c r="R978" s="49"/>
      <c r="S978" s="49"/>
      <c r="T978" s="49"/>
    </row>
    <row r="979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O979" s="49"/>
      <c r="P979" s="49"/>
      <c r="Q979" s="49"/>
      <c r="R979" s="49"/>
      <c r="S979" s="49"/>
      <c r="T979" s="49"/>
    </row>
    <row r="980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O980" s="49"/>
      <c r="P980" s="49"/>
      <c r="Q980" s="49"/>
      <c r="R980" s="49"/>
      <c r="S980" s="49"/>
      <c r="T980" s="49"/>
    </row>
    <row r="981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O981" s="49"/>
      <c r="P981" s="49"/>
      <c r="Q981" s="49"/>
      <c r="R981" s="49"/>
      <c r="S981" s="49"/>
      <c r="T981" s="49"/>
    </row>
    <row r="982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O982" s="49"/>
      <c r="P982" s="49"/>
      <c r="Q982" s="49"/>
      <c r="R982" s="49"/>
      <c r="S982" s="49"/>
      <c r="T982" s="49"/>
    </row>
    <row r="983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O983" s="49"/>
      <c r="P983" s="49"/>
      <c r="Q983" s="49"/>
      <c r="R983" s="49"/>
      <c r="S983" s="49"/>
      <c r="T983" s="49"/>
    </row>
    <row r="984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O984" s="49"/>
      <c r="P984" s="49"/>
      <c r="Q984" s="49"/>
      <c r="R984" s="49"/>
      <c r="S984" s="49"/>
      <c r="T984" s="49"/>
    </row>
    <row r="985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O985" s="49"/>
      <c r="P985" s="49"/>
      <c r="Q985" s="49"/>
      <c r="R985" s="49"/>
      <c r="S985" s="49"/>
      <c r="T985" s="49"/>
    </row>
    <row r="986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O986" s="49"/>
      <c r="P986" s="49"/>
      <c r="Q986" s="49"/>
      <c r="R986" s="49"/>
      <c r="S986" s="49"/>
      <c r="T986" s="49"/>
    </row>
    <row r="987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O987" s="49"/>
      <c r="P987" s="49"/>
      <c r="Q987" s="49"/>
      <c r="R987" s="49"/>
      <c r="S987" s="49"/>
      <c r="T987" s="49"/>
    </row>
    <row r="988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O988" s="49"/>
      <c r="P988" s="49"/>
      <c r="Q988" s="49"/>
      <c r="R988" s="49"/>
      <c r="S988" s="49"/>
      <c r="T988" s="49"/>
    </row>
    <row r="989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O989" s="49"/>
      <c r="P989" s="49"/>
      <c r="Q989" s="49"/>
      <c r="R989" s="49"/>
      <c r="S989" s="49"/>
      <c r="T989" s="49"/>
    </row>
    <row r="990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O990" s="49"/>
      <c r="P990" s="49"/>
      <c r="Q990" s="49"/>
      <c r="R990" s="49"/>
      <c r="S990" s="49"/>
      <c r="T990" s="49"/>
    </row>
    <row r="991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O991" s="49"/>
      <c r="P991" s="49"/>
      <c r="Q991" s="49"/>
      <c r="R991" s="49"/>
      <c r="S991" s="49"/>
      <c r="T991" s="49"/>
    </row>
    <row r="992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O992" s="49"/>
      <c r="P992" s="49"/>
      <c r="Q992" s="49"/>
      <c r="R992" s="49"/>
      <c r="S992" s="49"/>
      <c r="T992" s="49"/>
    </row>
    <row r="993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O993" s="49"/>
      <c r="P993" s="49"/>
      <c r="Q993" s="49"/>
      <c r="R993" s="49"/>
      <c r="S993" s="49"/>
      <c r="T993" s="49"/>
    </row>
    <row r="994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O994" s="49"/>
      <c r="P994" s="49"/>
      <c r="Q994" s="49"/>
      <c r="R994" s="49"/>
      <c r="S994" s="49"/>
      <c r="T994" s="49"/>
    </row>
    <row r="995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O995" s="49"/>
      <c r="P995" s="49"/>
      <c r="Q995" s="49"/>
      <c r="R995" s="49"/>
      <c r="S995" s="49"/>
      <c r="T995" s="49"/>
    </row>
    <row r="996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O996" s="49"/>
      <c r="P996" s="49"/>
      <c r="Q996" s="49"/>
      <c r="R996" s="49"/>
      <c r="S996" s="49"/>
      <c r="T996" s="49"/>
    </row>
    <row r="997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O997" s="49"/>
      <c r="P997" s="49"/>
      <c r="Q997" s="49"/>
      <c r="R997" s="49"/>
      <c r="S997" s="49"/>
      <c r="T997" s="49"/>
    </row>
    <row r="998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O998" s="49"/>
      <c r="P998" s="49"/>
      <c r="Q998" s="49"/>
      <c r="R998" s="49"/>
      <c r="S998" s="49"/>
      <c r="T998" s="49"/>
    </row>
    <row r="999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O999" s="49"/>
      <c r="P999" s="49"/>
      <c r="Q999" s="49"/>
      <c r="R999" s="49"/>
      <c r="S999" s="49"/>
      <c r="T999" s="49"/>
    </row>
    <row r="1000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O1000" s="49"/>
      <c r="P1000" s="49"/>
      <c r="Q1000" s="49"/>
      <c r="R1000" s="49"/>
      <c r="S1000" s="49"/>
      <c r="T1000" s="49"/>
    </row>
    <row r="1001">
      <c r="A1001" s="49"/>
      <c r="B1001" s="49"/>
      <c r="C1001" s="49"/>
      <c r="D1001" s="49"/>
      <c r="E1001" s="49"/>
      <c r="F1001" s="49"/>
      <c r="G1001" s="49"/>
      <c r="H1001" s="49"/>
      <c r="I1001" s="49"/>
      <c r="J1001" s="49"/>
      <c r="K1001" s="49"/>
      <c r="L1001" s="49"/>
      <c r="M1001" s="49"/>
      <c r="O1001" s="49"/>
      <c r="P1001" s="49"/>
      <c r="Q1001" s="49"/>
      <c r="R1001" s="49"/>
      <c r="S1001" s="49"/>
      <c r="T1001" s="49"/>
    </row>
    <row r="1002">
      <c r="A1002" s="49"/>
      <c r="B1002" s="49"/>
      <c r="C1002" s="49"/>
      <c r="D1002" s="49"/>
      <c r="E1002" s="49"/>
      <c r="F1002" s="49"/>
      <c r="G1002" s="49"/>
      <c r="H1002" s="49"/>
      <c r="I1002" s="49"/>
      <c r="J1002" s="49"/>
      <c r="K1002" s="49"/>
      <c r="L1002" s="49"/>
      <c r="M1002" s="49"/>
      <c r="O1002" s="49"/>
      <c r="P1002" s="49"/>
      <c r="Q1002" s="49"/>
      <c r="R1002" s="49"/>
      <c r="S1002" s="49"/>
      <c r="T1002" s="49"/>
    </row>
    <row r="1003">
      <c r="A1003" s="49"/>
      <c r="B1003" s="49"/>
      <c r="C1003" s="49"/>
      <c r="D1003" s="49"/>
      <c r="E1003" s="49"/>
      <c r="F1003" s="49"/>
      <c r="G1003" s="49"/>
      <c r="H1003" s="49"/>
      <c r="I1003" s="49"/>
      <c r="J1003" s="49"/>
      <c r="K1003" s="49"/>
      <c r="L1003" s="49"/>
      <c r="M1003" s="49"/>
      <c r="O1003" s="49"/>
      <c r="P1003" s="49"/>
      <c r="Q1003" s="49"/>
      <c r="R1003" s="49"/>
      <c r="S1003" s="49"/>
      <c r="T1003" s="49"/>
    </row>
    <row r="1004">
      <c r="A1004" s="49"/>
      <c r="B1004" s="49"/>
      <c r="C1004" s="49"/>
      <c r="D1004" s="49"/>
      <c r="E1004" s="49"/>
      <c r="F1004" s="49"/>
      <c r="G1004" s="49"/>
      <c r="H1004" s="49"/>
      <c r="I1004" s="49"/>
      <c r="J1004" s="49"/>
      <c r="K1004" s="49"/>
      <c r="L1004" s="49"/>
      <c r="M1004" s="49"/>
      <c r="O1004" s="49"/>
      <c r="P1004" s="49"/>
      <c r="Q1004" s="49"/>
      <c r="R1004" s="49"/>
      <c r="S1004" s="49"/>
      <c r="T1004" s="49"/>
    </row>
    <row r="1005">
      <c r="A1005" s="49"/>
      <c r="B1005" s="49"/>
      <c r="C1005" s="49"/>
      <c r="D1005" s="49"/>
      <c r="E1005" s="49"/>
      <c r="F1005" s="49"/>
      <c r="G1005" s="49"/>
      <c r="H1005" s="49"/>
      <c r="I1005" s="49"/>
      <c r="J1005" s="49"/>
      <c r="K1005" s="49"/>
      <c r="L1005" s="49"/>
      <c r="M1005" s="49"/>
      <c r="O1005" s="49"/>
      <c r="P1005" s="49"/>
      <c r="Q1005" s="49"/>
      <c r="R1005" s="49"/>
      <c r="S1005" s="49"/>
      <c r="T1005" s="49"/>
    </row>
    <row r="1006">
      <c r="A1006" s="49"/>
      <c r="B1006" s="49"/>
      <c r="C1006" s="49"/>
      <c r="D1006" s="49"/>
      <c r="E1006" s="49"/>
      <c r="F1006" s="49"/>
      <c r="G1006" s="49"/>
      <c r="H1006" s="49"/>
      <c r="I1006" s="49"/>
      <c r="J1006" s="49"/>
      <c r="K1006" s="49"/>
      <c r="L1006" s="49"/>
      <c r="M1006" s="49"/>
      <c r="O1006" s="49"/>
      <c r="P1006" s="49"/>
      <c r="Q1006" s="49"/>
      <c r="R1006" s="49"/>
      <c r="S1006" s="49"/>
      <c r="T1006" s="49"/>
    </row>
    <row r="1007">
      <c r="A1007" s="49"/>
      <c r="B1007" s="49"/>
      <c r="C1007" s="49"/>
      <c r="D1007" s="49"/>
      <c r="E1007" s="49"/>
      <c r="F1007" s="49"/>
      <c r="G1007" s="49"/>
      <c r="H1007" s="49"/>
      <c r="I1007" s="49"/>
      <c r="J1007" s="49"/>
      <c r="K1007" s="49"/>
      <c r="L1007" s="49"/>
      <c r="M1007" s="49"/>
      <c r="O1007" s="49"/>
      <c r="P1007" s="49"/>
      <c r="Q1007" s="49"/>
      <c r="R1007" s="49"/>
      <c r="S1007" s="49"/>
      <c r="T1007" s="49"/>
    </row>
    <row r="1008">
      <c r="A1008" s="49"/>
      <c r="B1008" s="49"/>
      <c r="C1008" s="49"/>
      <c r="D1008" s="49"/>
      <c r="E1008" s="49"/>
      <c r="F1008" s="49"/>
      <c r="G1008" s="49"/>
      <c r="H1008" s="49"/>
      <c r="I1008" s="49"/>
      <c r="J1008" s="49"/>
      <c r="K1008" s="49"/>
      <c r="L1008" s="49"/>
      <c r="M1008" s="49"/>
      <c r="O1008" s="49"/>
      <c r="P1008" s="49"/>
      <c r="Q1008" s="49"/>
      <c r="R1008" s="49"/>
      <c r="S1008" s="49"/>
      <c r="T1008" s="49"/>
    </row>
    <row r="1009">
      <c r="A1009" s="49"/>
      <c r="B1009" s="49"/>
      <c r="C1009" s="49"/>
      <c r="D1009" s="49"/>
      <c r="E1009" s="49"/>
      <c r="F1009" s="49"/>
      <c r="G1009" s="49"/>
      <c r="H1009" s="49"/>
      <c r="I1009" s="49"/>
      <c r="J1009" s="49"/>
      <c r="K1009" s="49"/>
      <c r="L1009" s="49"/>
      <c r="M1009" s="49"/>
      <c r="O1009" s="49"/>
      <c r="P1009" s="49"/>
      <c r="Q1009" s="49"/>
      <c r="R1009" s="49"/>
      <c r="S1009" s="49"/>
      <c r="T1009" s="49"/>
    </row>
    <row r="1010">
      <c r="A1010" s="49"/>
      <c r="B1010" s="49"/>
      <c r="C1010" s="49"/>
      <c r="D1010" s="49"/>
      <c r="E1010" s="49"/>
      <c r="F1010" s="49"/>
      <c r="G1010" s="49"/>
      <c r="H1010" s="49"/>
      <c r="I1010" s="49"/>
      <c r="J1010" s="49"/>
      <c r="K1010" s="49"/>
      <c r="L1010" s="49"/>
      <c r="M1010" s="49"/>
      <c r="O1010" s="49"/>
      <c r="P1010" s="49"/>
      <c r="Q1010" s="49"/>
      <c r="R1010" s="49"/>
      <c r="S1010" s="49"/>
      <c r="T1010" s="49"/>
    </row>
    <row r="1011">
      <c r="A1011" s="49"/>
      <c r="B1011" s="49"/>
      <c r="C1011" s="49"/>
      <c r="D1011" s="49"/>
      <c r="E1011" s="49"/>
      <c r="F1011" s="49"/>
      <c r="G1011" s="49"/>
      <c r="H1011" s="49"/>
      <c r="I1011" s="49"/>
      <c r="J1011" s="49"/>
      <c r="K1011" s="49"/>
      <c r="L1011" s="49"/>
      <c r="M1011" s="49"/>
      <c r="O1011" s="49"/>
      <c r="P1011" s="49"/>
      <c r="Q1011" s="49"/>
      <c r="R1011" s="49"/>
      <c r="S1011" s="49"/>
      <c r="T1011" s="49"/>
    </row>
    <row r="1012">
      <c r="A1012" s="49"/>
      <c r="B1012" s="49"/>
      <c r="C1012" s="49"/>
      <c r="D1012" s="49"/>
      <c r="E1012" s="49"/>
      <c r="F1012" s="49"/>
      <c r="G1012" s="49"/>
      <c r="H1012" s="49"/>
      <c r="I1012" s="49"/>
      <c r="J1012" s="49"/>
      <c r="K1012" s="49"/>
      <c r="L1012" s="49"/>
      <c r="M1012" s="49"/>
      <c r="O1012" s="49"/>
      <c r="P1012" s="49"/>
      <c r="Q1012" s="49"/>
      <c r="R1012" s="49"/>
      <c r="S1012" s="49"/>
      <c r="T1012" s="49"/>
    </row>
    <row r="1013">
      <c r="A1013" s="49"/>
      <c r="B1013" s="49"/>
      <c r="C1013" s="49"/>
      <c r="D1013" s="49"/>
      <c r="E1013" s="49"/>
      <c r="F1013" s="49"/>
      <c r="G1013" s="49"/>
      <c r="H1013" s="49"/>
      <c r="I1013" s="49"/>
      <c r="J1013" s="49"/>
      <c r="K1013" s="49"/>
      <c r="L1013" s="49"/>
      <c r="M1013" s="49"/>
      <c r="O1013" s="49"/>
      <c r="P1013" s="49"/>
      <c r="Q1013" s="49"/>
      <c r="R1013" s="49"/>
      <c r="S1013" s="49"/>
      <c r="T1013" s="49"/>
    </row>
    <row r="1014">
      <c r="A1014" s="49"/>
      <c r="B1014" s="49"/>
      <c r="C1014" s="49"/>
      <c r="D1014" s="49"/>
      <c r="E1014" s="49"/>
      <c r="F1014" s="49"/>
      <c r="G1014" s="49"/>
      <c r="H1014" s="49"/>
      <c r="I1014" s="49"/>
      <c r="J1014" s="49"/>
      <c r="K1014" s="49"/>
      <c r="L1014" s="49"/>
      <c r="M1014" s="49"/>
      <c r="O1014" s="49"/>
      <c r="P1014" s="49"/>
      <c r="Q1014" s="49"/>
      <c r="R1014" s="49"/>
      <c r="S1014" s="49"/>
      <c r="T1014" s="49"/>
    </row>
    <row r="1015">
      <c r="A1015" s="49"/>
      <c r="B1015" s="49"/>
      <c r="C1015" s="49"/>
      <c r="D1015" s="49"/>
      <c r="E1015" s="49"/>
      <c r="F1015" s="49"/>
      <c r="G1015" s="49"/>
      <c r="H1015" s="49"/>
      <c r="I1015" s="49"/>
      <c r="J1015" s="49"/>
      <c r="K1015" s="49"/>
      <c r="L1015" s="49"/>
      <c r="M1015" s="49"/>
      <c r="O1015" s="49"/>
      <c r="P1015" s="49"/>
      <c r="Q1015" s="49"/>
      <c r="R1015" s="49"/>
      <c r="S1015" s="49"/>
      <c r="T1015" s="49"/>
    </row>
    <row r="1016">
      <c r="A1016" s="49"/>
      <c r="B1016" s="49"/>
      <c r="C1016" s="49"/>
      <c r="D1016" s="49"/>
      <c r="E1016" s="49"/>
      <c r="F1016" s="49"/>
      <c r="G1016" s="49"/>
      <c r="H1016" s="49"/>
      <c r="I1016" s="49"/>
      <c r="J1016" s="49"/>
      <c r="K1016" s="49"/>
      <c r="L1016" s="49"/>
      <c r="M1016" s="49"/>
      <c r="O1016" s="49"/>
      <c r="P1016" s="49"/>
      <c r="Q1016" s="49"/>
      <c r="R1016" s="49"/>
      <c r="S1016" s="49"/>
      <c r="T1016" s="49"/>
    </row>
    <row r="1017">
      <c r="A1017" s="49"/>
      <c r="B1017" s="49"/>
      <c r="C1017" s="49"/>
      <c r="D1017" s="49"/>
      <c r="E1017" s="49"/>
      <c r="F1017" s="49"/>
      <c r="G1017" s="49"/>
      <c r="H1017" s="49"/>
      <c r="I1017" s="49"/>
      <c r="J1017" s="49"/>
      <c r="K1017" s="49"/>
      <c r="L1017" s="49"/>
      <c r="M1017" s="49"/>
      <c r="O1017" s="49"/>
      <c r="P1017" s="49"/>
      <c r="Q1017" s="49"/>
      <c r="R1017" s="49"/>
      <c r="S1017" s="49"/>
      <c r="T1017" s="49"/>
    </row>
    <row r="1018">
      <c r="A1018" s="49"/>
      <c r="B1018" s="49"/>
      <c r="C1018" s="49"/>
      <c r="D1018" s="49"/>
      <c r="E1018" s="49"/>
      <c r="F1018" s="49"/>
      <c r="G1018" s="49"/>
      <c r="H1018" s="49"/>
      <c r="I1018" s="49"/>
      <c r="J1018" s="49"/>
      <c r="K1018" s="49"/>
      <c r="L1018" s="49"/>
      <c r="M1018" s="49"/>
      <c r="O1018" s="49"/>
      <c r="P1018" s="49"/>
      <c r="Q1018" s="49"/>
      <c r="R1018" s="49"/>
      <c r="S1018" s="49"/>
      <c r="T1018" s="49"/>
    </row>
    <row r="1019">
      <c r="A1019" s="49"/>
      <c r="B1019" s="49"/>
      <c r="C1019" s="49"/>
      <c r="D1019" s="49"/>
      <c r="E1019" s="49"/>
      <c r="F1019" s="49"/>
      <c r="G1019" s="49"/>
      <c r="H1019" s="49"/>
      <c r="I1019" s="49"/>
      <c r="J1019" s="49"/>
      <c r="K1019" s="49"/>
      <c r="L1019" s="49"/>
      <c r="M1019" s="49"/>
      <c r="O1019" s="49"/>
      <c r="P1019" s="49"/>
      <c r="Q1019" s="49"/>
      <c r="R1019" s="49"/>
      <c r="S1019" s="49"/>
      <c r="T1019" s="49"/>
    </row>
    <row r="1020">
      <c r="A1020" s="49"/>
      <c r="B1020" s="49"/>
      <c r="C1020" s="49"/>
      <c r="D1020" s="49"/>
      <c r="E1020" s="49"/>
      <c r="F1020" s="49"/>
      <c r="G1020" s="49"/>
      <c r="H1020" s="49"/>
      <c r="I1020" s="49"/>
      <c r="J1020" s="49"/>
      <c r="K1020" s="49"/>
      <c r="L1020" s="49"/>
      <c r="M1020" s="49"/>
      <c r="O1020" s="49"/>
      <c r="P1020" s="49"/>
      <c r="Q1020" s="49"/>
      <c r="R1020" s="49"/>
      <c r="S1020" s="49"/>
      <c r="T1020" s="49"/>
    </row>
    <row r="1021">
      <c r="A1021" s="49"/>
      <c r="B1021" s="49"/>
      <c r="C1021" s="49"/>
      <c r="D1021" s="49"/>
      <c r="E1021" s="49"/>
      <c r="F1021" s="49"/>
      <c r="G1021" s="49"/>
      <c r="H1021" s="49"/>
      <c r="I1021" s="49"/>
      <c r="J1021" s="49"/>
      <c r="K1021" s="49"/>
      <c r="L1021" s="49"/>
      <c r="M1021" s="49"/>
      <c r="O1021" s="49"/>
      <c r="P1021" s="49"/>
      <c r="Q1021" s="49"/>
      <c r="R1021" s="49"/>
      <c r="S1021" s="49"/>
      <c r="T1021" s="49"/>
    </row>
    <row r="1022">
      <c r="A1022" s="49"/>
      <c r="B1022" s="49"/>
      <c r="C1022" s="49"/>
      <c r="D1022" s="49"/>
      <c r="E1022" s="49"/>
      <c r="F1022" s="49"/>
      <c r="G1022" s="49"/>
      <c r="H1022" s="49"/>
      <c r="I1022" s="49"/>
      <c r="J1022" s="49"/>
      <c r="K1022" s="49"/>
      <c r="L1022" s="49"/>
      <c r="M1022" s="49"/>
      <c r="O1022" s="49"/>
      <c r="P1022" s="49"/>
      <c r="Q1022" s="49"/>
      <c r="R1022" s="49"/>
      <c r="S1022" s="49"/>
      <c r="T1022" s="49"/>
    </row>
    <row r="1023">
      <c r="A1023" s="49"/>
      <c r="B1023" s="49"/>
      <c r="C1023" s="49"/>
      <c r="D1023" s="49"/>
      <c r="E1023" s="49"/>
      <c r="F1023" s="49"/>
      <c r="G1023" s="49"/>
      <c r="H1023" s="49"/>
      <c r="I1023" s="49"/>
      <c r="J1023" s="49"/>
      <c r="K1023" s="49"/>
      <c r="L1023" s="49"/>
      <c r="M1023" s="49"/>
      <c r="O1023" s="49"/>
      <c r="P1023" s="49"/>
      <c r="Q1023" s="49"/>
      <c r="R1023" s="49"/>
      <c r="S1023" s="49"/>
      <c r="T1023" s="49"/>
    </row>
    <row r="1024">
      <c r="A1024" s="49"/>
      <c r="B1024" s="49"/>
      <c r="C1024" s="49"/>
      <c r="D1024" s="49"/>
      <c r="E1024" s="49"/>
      <c r="F1024" s="49"/>
      <c r="G1024" s="49"/>
      <c r="H1024" s="49"/>
      <c r="I1024" s="49"/>
      <c r="J1024" s="49"/>
      <c r="K1024" s="49"/>
      <c r="L1024" s="49"/>
      <c r="M1024" s="49"/>
      <c r="O1024" s="49"/>
      <c r="P1024" s="49"/>
      <c r="Q1024" s="49"/>
      <c r="R1024" s="49"/>
      <c r="S1024" s="49"/>
      <c r="T1024" s="49"/>
    </row>
    <row r="1025">
      <c r="A1025" s="49"/>
      <c r="B1025" s="49"/>
      <c r="C1025" s="49"/>
      <c r="D1025" s="49"/>
      <c r="E1025" s="49"/>
      <c r="F1025" s="49"/>
      <c r="G1025" s="49"/>
      <c r="H1025" s="49"/>
      <c r="I1025" s="49"/>
      <c r="J1025" s="49"/>
      <c r="K1025" s="49"/>
      <c r="L1025" s="49"/>
      <c r="M1025" s="49"/>
      <c r="O1025" s="49"/>
      <c r="P1025" s="49"/>
      <c r="Q1025" s="49"/>
      <c r="R1025" s="49"/>
      <c r="S1025" s="49"/>
      <c r="T1025" s="49"/>
    </row>
    <row r="1026">
      <c r="A1026" s="49"/>
      <c r="B1026" s="49"/>
      <c r="C1026" s="49"/>
      <c r="D1026" s="49"/>
      <c r="E1026" s="49"/>
      <c r="F1026" s="49"/>
      <c r="G1026" s="49"/>
      <c r="H1026" s="49"/>
      <c r="I1026" s="49"/>
      <c r="J1026" s="49"/>
      <c r="K1026" s="49"/>
      <c r="L1026" s="49"/>
      <c r="M1026" s="49"/>
      <c r="O1026" s="49"/>
      <c r="P1026" s="49"/>
      <c r="Q1026" s="49"/>
      <c r="R1026" s="49"/>
      <c r="S1026" s="49"/>
      <c r="T1026" s="49"/>
    </row>
    <row r="1027">
      <c r="A1027" s="49"/>
      <c r="B1027" s="49"/>
      <c r="C1027" s="49"/>
      <c r="D1027" s="49"/>
      <c r="E1027" s="49"/>
      <c r="F1027" s="49"/>
      <c r="G1027" s="49"/>
      <c r="H1027" s="49"/>
      <c r="I1027" s="49"/>
      <c r="J1027" s="49"/>
      <c r="K1027" s="49"/>
      <c r="L1027" s="49"/>
      <c r="M1027" s="49"/>
      <c r="O1027" s="49"/>
      <c r="P1027" s="49"/>
      <c r="Q1027" s="49"/>
      <c r="R1027" s="49"/>
      <c r="S1027" s="49"/>
      <c r="T1027" s="49"/>
    </row>
    <row r="1028">
      <c r="A1028" s="49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O1028" s="49"/>
      <c r="P1028" s="49"/>
      <c r="Q1028" s="49"/>
      <c r="R1028" s="49"/>
      <c r="S1028" s="49"/>
      <c r="T1028" s="49"/>
    </row>
    <row r="1029">
      <c r="A1029" s="49"/>
      <c r="B1029" s="49"/>
      <c r="C1029" s="49"/>
      <c r="D1029" s="49"/>
      <c r="E1029" s="49"/>
      <c r="F1029" s="49"/>
      <c r="G1029" s="49"/>
      <c r="H1029" s="49"/>
      <c r="I1029" s="49"/>
      <c r="J1029" s="49"/>
      <c r="K1029" s="49"/>
      <c r="L1029" s="49"/>
      <c r="M1029" s="49"/>
      <c r="O1029" s="49"/>
      <c r="P1029" s="49"/>
      <c r="Q1029" s="49"/>
      <c r="R1029" s="49"/>
      <c r="S1029" s="49"/>
      <c r="T1029" s="49"/>
    </row>
    <row r="1030">
      <c r="A1030" s="49"/>
      <c r="B1030" s="49"/>
      <c r="C1030" s="49"/>
      <c r="D1030" s="49"/>
      <c r="E1030" s="49"/>
      <c r="F1030" s="49"/>
      <c r="G1030" s="49"/>
      <c r="H1030" s="49"/>
      <c r="I1030" s="49"/>
      <c r="J1030" s="49"/>
      <c r="K1030" s="49"/>
      <c r="L1030" s="49"/>
      <c r="M1030" s="49"/>
      <c r="O1030" s="49"/>
      <c r="P1030" s="49"/>
      <c r="Q1030" s="49"/>
      <c r="R1030" s="49"/>
      <c r="S1030" s="49"/>
      <c r="T1030" s="49"/>
    </row>
    <row r="1031">
      <c r="A1031" s="49"/>
      <c r="B1031" s="49"/>
      <c r="C1031" s="49"/>
      <c r="D1031" s="49"/>
      <c r="E1031" s="49"/>
      <c r="F1031" s="49"/>
      <c r="G1031" s="49"/>
      <c r="H1031" s="49"/>
      <c r="I1031" s="49"/>
      <c r="J1031" s="49"/>
      <c r="K1031" s="49"/>
      <c r="L1031" s="49"/>
      <c r="M1031" s="49"/>
      <c r="O1031" s="49"/>
      <c r="P1031" s="49"/>
      <c r="Q1031" s="49"/>
      <c r="R1031" s="49"/>
      <c r="S1031" s="49"/>
      <c r="T1031" s="49"/>
    </row>
    <row r="1032">
      <c r="A1032" s="49"/>
      <c r="B1032" s="49"/>
      <c r="C1032" s="49"/>
      <c r="D1032" s="49"/>
      <c r="E1032" s="49"/>
      <c r="F1032" s="49"/>
      <c r="G1032" s="49"/>
      <c r="H1032" s="49"/>
      <c r="I1032" s="49"/>
      <c r="J1032" s="49"/>
      <c r="K1032" s="49"/>
      <c r="L1032" s="49"/>
      <c r="M1032" s="49"/>
      <c r="O1032" s="49"/>
      <c r="P1032" s="49"/>
      <c r="Q1032" s="49"/>
      <c r="R1032" s="49"/>
      <c r="S1032" s="49"/>
      <c r="T1032" s="49"/>
    </row>
    <row r="1033">
      <c r="A1033" s="49"/>
      <c r="B1033" s="49"/>
      <c r="C1033" s="49"/>
      <c r="D1033" s="49"/>
      <c r="E1033" s="49"/>
      <c r="F1033" s="49"/>
      <c r="G1033" s="49"/>
      <c r="H1033" s="49"/>
      <c r="I1033" s="49"/>
      <c r="J1033" s="49"/>
      <c r="K1033" s="49"/>
      <c r="L1033" s="49"/>
      <c r="M1033" s="49"/>
      <c r="O1033" s="49"/>
      <c r="P1033" s="49"/>
      <c r="Q1033" s="49"/>
      <c r="R1033" s="49"/>
      <c r="S1033" s="49"/>
      <c r="T1033" s="49"/>
    </row>
    <row r="1034">
      <c r="A1034" s="49"/>
      <c r="B1034" s="49"/>
      <c r="C1034" s="49"/>
      <c r="D1034" s="49"/>
      <c r="E1034" s="49"/>
      <c r="F1034" s="49"/>
      <c r="G1034" s="49"/>
      <c r="H1034" s="49"/>
      <c r="I1034" s="49"/>
      <c r="J1034" s="49"/>
      <c r="K1034" s="49"/>
      <c r="L1034" s="49"/>
      <c r="M1034" s="49"/>
      <c r="O1034" s="49"/>
      <c r="P1034" s="49"/>
      <c r="Q1034" s="49"/>
      <c r="R1034" s="49"/>
      <c r="S1034" s="49"/>
      <c r="T1034" s="49"/>
    </row>
    <row r="1035">
      <c r="A1035" s="49"/>
      <c r="B1035" s="49"/>
      <c r="C1035" s="49"/>
      <c r="D1035" s="49"/>
      <c r="E1035" s="49"/>
      <c r="F1035" s="49"/>
      <c r="G1035" s="49"/>
      <c r="H1035" s="49"/>
      <c r="I1035" s="49"/>
      <c r="J1035" s="49"/>
      <c r="K1035" s="49"/>
      <c r="L1035" s="49"/>
      <c r="M1035" s="49"/>
      <c r="O1035" s="49"/>
      <c r="P1035" s="49"/>
      <c r="Q1035" s="49"/>
      <c r="R1035" s="49"/>
      <c r="S1035" s="49"/>
      <c r="T1035" s="49"/>
    </row>
    <row r="1036">
      <c r="A1036" s="49"/>
      <c r="B1036" s="49"/>
      <c r="C1036" s="49"/>
      <c r="D1036" s="49"/>
      <c r="E1036" s="49"/>
      <c r="F1036" s="49"/>
      <c r="G1036" s="49"/>
      <c r="H1036" s="49"/>
      <c r="I1036" s="49"/>
      <c r="J1036" s="49"/>
      <c r="K1036" s="49"/>
      <c r="L1036" s="49"/>
      <c r="M1036" s="49"/>
      <c r="O1036" s="49"/>
      <c r="P1036" s="49"/>
      <c r="Q1036" s="49"/>
      <c r="R1036" s="49"/>
      <c r="S1036" s="49"/>
      <c r="T1036" s="49"/>
    </row>
    <row r="1037">
      <c r="A1037" s="49"/>
      <c r="B1037" s="49"/>
      <c r="C1037" s="49"/>
      <c r="D1037" s="49"/>
      <c r="E1037" s="49"/>
      <c r="F1037" s="49"/>
      <c r="G1037" s="49"/>
      <c r="H1037" s="49"/>
      <c r="I1037" s="49"/>
      <c r="J1037" s="49"/>
      <c r="K1037" s="49"/>
      <c r="L1037" s="49"/>
      <c r="M1037" s="49"/>
      <c r="O1037" s="49"/>
      <c r="P1037" s="49"/>
      <c r="Q1037" s="49"/>
      <c r="R1037" s="49"/>
      <c r="S1037" s="49"/>
      <c r="T1037" s="49"/>
    </row>
    <row r="1038">
      <c r="A1038" s="49"/>
      <c r="B1038" s="49"/>
      <c r="C1038" s="49"/>
      <c r="D1038" s="49"/>
      <c r="E1038" s="49"/>
      <c r="F1038" s="49"/>
      <c r="G1038" s="49"/>
      <c r="H1038" s="49"/>
      <c r="I1038" s="49"/>
      <c r="J1038" s="49"/>
      <c r="K1038" s="49"/>
      <c r="L1038" s="49"/>
      <c r="M1038" s="49"/>
      <c r="O1038" s="49"/>
      <c r="P1038" s="49"/>
      <c r="Q1038" s="49"/>
      <c r="R1038" s="49"/>
      <c r="S1038" s="49"/>
      <c r="T1038" s="49"/>
    </row>
    <row r="1039">
      <c r="A1039" s="49"/>
      <c r="B1039" s="49"/>
      <c r="C1039" s="49"/>
      <c r="D1039" s="49"/>
      <c r="E1039" s="49"/>
      <c r="F1039" s="49"/>
      <c r="G1039" s="49"/>
      <c r="H1039" s="49"/>
      <c r="I1039" s="49"/>
      <c r="J1039" s="49"/>
      <c r="K1039" s="49"/>
      <c r="L1039" s="49"/>
      <c r="M1039" s="49"/>
      <c r="O1039" s="49"/>
      <c r="P1039" s="49"/>
      <c r="Q1039" s="49"/>
      <c r="R1039" s="49"/>
      <c r="S1039" s="49"/>
      <c r="T1039" s="49"/>
    </row>
    <row r="1040">
      <c r="A1040" s="49"/>
      <c r="B1040" s="49"/>
      <c r="C1040" s="49"/>
      <c r="D1040" s="49"/>
      <c r="E1040" s="49"/>
      <c r="F1040" s="49"/>
      <c r="G1040" s="49"/>
      <c r="H1040" s="49"/>
      <c r="I1040" s="49"/>
      <c r="J1040" s="49"/>
      <c r="K1040" s="49"/>
      <c r="L1040" s="49"/>
      <c r="M1040" s="49"/>
      <c r="O1040" s="49"/>
      <c r="P1040" s="49"/>
      <c r="Q1040" s="49"/>
      <c r="R1040" s="49"/>
      <c r="S1040" s="49"/>
      <c r="T1040" s="49"/>
    </row>
    <row r="1041">
      <c r="A1041" s="49"/>
      <c r="B1041" s="49"/>
      <c r="C1041" s="49"/>
      <c r="D1041" s="49"/>
      <c r="E1041" s="49"/>
      <c r="F1041" s="49"/>
      <c r="G1041" s="49"/>
      <c r="H1041" s="49"/>
      <c r="I1041" s="49"/>
      <c r="J1041" s="49"/>
      <c r="K1041" s="49"/>
      <c r="L1041" s="49"/>
      <c r="M1041" s="49"/>
      <c r="O1041" s="49"/>
      <c r="P1041" s="49"/>
      <c r="Q1041" s="49"/>
      <c r="R1041" s="49"/>
      <c r="S1041" s="49"/>
      <c r="T1041" s="49"/>
    </row>
    <row r="1042">
      <c r="A1042" s="49"/>
      <c r="B1042" s="49"/>
      <c r="C1042" s="49"/>
      <c r="D1042" s="49"/>
      <c r="E1042" s="49"/>
      <c r="F1042" s="49"/>
      <c r="G1042" s="49"/>
      <c r="H1042" s="49"/>
      <c r="I1042" s="49"/>
      <c r="J1042" s="49"/>
      <c r="K1042" s="49"/>
      <c r="L1042" s="49"/>
      <c r="M1042" s="49"/>
      <c r="O1042" s="49"/>
      <c r="P1042" s="49"/>
      <c r="Q1042" s="49"/>
      <c r="R1042" s="49"/>
      <c r="S1042" s="49"/>
      <c r="T1042" s="49"/>
    </row>
    <row r="1043">
      <c r="A1043" s="49"/>
      <c r="B1043" s="49"/>
      <c r="C1043" s="49"/>
      <c r="D1043" s="49"/>
      <c r="E1043" s="49"/>
      <c r="F1043" s="49"/>
      <c r="G1043" s="49"/>
      <c r="H1043" s="49"/>
      <c r="I1043" s="49"/>
      <c r="J1043" s="49"/>
      <c r="K1043" s="49"/>
      <c r="L1043" s="49"/>
      <c r="M1043" s="49"/>
      <c r="O1043" s="49"/>
      <c r="P1043" s="49"/>
      <c r="Q1043" s="49"/>
      <c r="R1043" s="49"/>
      <c r="S1043" s="49"/>
      <c r="T1043" s="49"/>
    </row>
    <row r="1044">
      <c r="A1044" s="49"/>
      <c r="B1044" s="49"/>
      <c r="C1044" s="49"/>
      <c r="D1044" s="49"/>
      <c r="E1044" s="49"/>
      <c r="F1044" s="49"/>
      <c r="G1044" s="49"/>
      <c r="H1044" s="49"/>
      <c r="I1044" s="49"/>
      <c r="J1044" s="49"/>
      <c r="K1044" s="49"/>
      <c r="L1044" s="49"/>
      <c r="M1044" s="49"/>
      <c r="O1044" s="49"/>
      <c r="P1044" s="49"/>
      <c r="Q1044" s="49"/>
      <c r="R1044" s="49"/>
      <c r="S1044" s="49"/>
      <c r="T1044" s="49"/>
    </row>
    <row r="1045">
      <c r="A1045" s="49"/>
      <c r="B1045" s="49"/>
      <c r="C1045" s="49"/>
      <c r="D1045" s="49"/>
      <c r="E1045" s="49"/>
      <c r="F1045" s="49"/>
      <c r="G1045" s="49"/>
      <c r="H1045" s="49"/>
      <c r="I1045" s="49"/>
      <c r="J1045" s="49"/>
      <c r="K1045" s="49"/>
      <c r="L1045" s="49"/>
      <c r="M1045" s="49"/>
      <c r="O1045" s="49"/>
      <c r="P1045" s="49"/>
      <c r="Q1045" s="49"/>
      <c r="R1045" s="49"/>
      <c r="S1045" s="49"/>
      <c r="T1045" s="49"/>
    </row>
    <row r="1046">
      <c r="A1046" s="49"/>
      <c r="B1046" s="49"/>
      <c r="C1046" s="49"/>
      <c r="D1046" s="49"/>
      <c r="E1046" s="49"/>
      <c r="F1046" s="49"/>
      <c r="G1046" s="49"/>
      <c r="H1046" s="49"/>
      <c r="I1046" s="49"/>
      <c r="J1046" s="49"/>
      <c r="K1046" s="49"/>
      <c r="L1046" s="49"/>
      <c r="M1046" s="49"/>
      <c r="O1046" s="49"/>
      <c r="P1046" s="49"/>
      <c r="Q1046" s="49"/>
      <c r="R1046" s="49"/>
      <c r="S1046" s="49"/>
      <c r="T1046" s="49"/>
    </row>
    <row r="1047">
      <c r="A1047" s="49"/>
      <c r="B1047" s="49"/>
      <c r="C1047" s="49"/>
      <c r="D1047" s="49"/>
      <c r="E1047" s="49"/>
      <c r="F1047" s="49"/>
      <c r="G1047" s="49"/>
      <c r="H1047" s="49"/>
      <c r="I1047" s="49"/>
      <c r="J1047" s="49"/>
      <c r="K1047" s="49"/>
      <c r="L1047" s="49"/>
      <c r="M1047" s="49"/>
      <c r="O1047" s="49"/>
      <c r="P1047" s="49"/>
      <c r="Q1047" s="49"/>
      <c r="R1047" s="49"/>
      <c r="S1047" s="49"/>
      <c r="T1047" s="49"/>
    </row>
    <row r="1048">
      <c r="A1048" s="49"/>
      <c r="B1048" s="49"/>
      <c r="C1048" s="49"/>
      <c r="D1048" s="49"/>
      <c r="E1048" s="49"/>
      <c r="F1048" s="49"/>
      <c r="G1048" s="49"/>
      <c r="H1048" s="49"/>
      <c r="I1048" s="49"/>
      <c r="J1048" s="49"/>
      <c r="K1048" s="49"/>
      <c r="L1048" s="49"/>
      <c r="M1048" s="49"/>
      <c r="O1048" s="49"/>
      <c r="P1048" s="49"/>
      <c r="Q1048" s="49"/>
      <c r="R1048" s="49"/>
      <c r="S1048" s="49"/>
      <c r="T1048" s="49"/>
    </row>
    <row r="1049">
      <c r="A1049" s="49"/>
      <c r="B1049" s="49"/>
      <c r="C1049" s="49"/>
      <c r="D1049" s="49"/>
      <c r="E1049" s="49"/>
      <c r="F1049" s="49"/>
      <c r="G1049" s="49"/>
      <c r="H1049" s="49"/>
      <c r="I1049" s="49"/>
      <c r="J1049" s="49"/>
      <c r="K1049" s="49"/>
      <c r="L1049" s="49"/>
      <c r="M1049" s="49"/>
      <c r="O1049" s="49"/>
      <c r="P1049" s="49"/>
      <c r="Q1049" s="49"/>
      <c r="R1049" s="49"/>
      <c r="S1049" s="49"/>
      <c r="T1049" s="49"/>
    </row>
    <row r="1050">
      <c r="A1050" s="49"/>
      <c r="B1050" s="49"/>
      <c r="C1050" s="49"/>
      <c r="D1050" s="49"/>
      <c r="E1050" s="49"/>
      <c r="F1050" s="49"/>
      <c r="G1050" s="49"/>
      <c r="H1050" s="49"/>
      <c r="I1050" s="49"/>
      <c r="J1050" s="49"/>
      <c r="K1050" s="49"/>
      <c r="L1050" s="49"/>
      <c r="M1050" s="49"/>
      <c r="O1050" s="49"/>
      <c r="P1050" s="49"/>
      <c r="Q1050" s="49"/>
      <c r="R1050" s="49"/>
      <c r="S1050" s="49"/>
      <c r="T1050" s="49"/>
    </row>
    <row r="1051">
      <c r="A1051" s="49"/>
      <c r="B1051" s="49"/>
      <c r="C1051" s="49"/>
      <c r="D1051" s="49"/>
      <c r="E1051" s="49"/>
      <c r="F1051" s="49"/>
      <c r="G1051" s="49"/>
      <c r="H1051" s="49"/>
      <c r="I1051" s="49"/>
      <c r="J1051" s="49"/>
      <c r="K1051" s="49"/>
      <c r="L1051" s="49"/>
      <c r="M1051" s="49"/>
      <c r="O1051" s="49"/>
      <c r="P1051" s="49"/>
      <c r="Q1051" s="49"/>
      <c r="R1051" s="49"/>
      <c r="S1051" s="49"/>
      <c r="T1051" s="49"/>
    </row>
    <row r="1052">
      <c r="A1052" s="49"/>
      <c r="B1052" s="49"/>
      <c r="C1052" s="49"/>
      <c r="D1052" s="49"/>
      <c r="E1052" s="49"/>
      <c r="F1052" s="49"/>
      <c r="G1052" s="49"/>
      <c r="H1052" s="49"/>
      <c r="I1052" s="49"/>
      <c r="J1052" s="49"/>
      <c r="K1052" s="49"/>
      <c r="L1052" s="49"/>
      <c r="M1052" s="49"/>
      <c r="O1052" s="49"/>
      <c r="P1052" s="49"/>
      <c r="Q1052" s="49"/>
      <c r="R1052" s="49"/>
      <c r="S1052" s="49"/>
      <c r="T1052" s="49"/>
    </row>
    <row r="1053">
      <c r="A1053" s="49"/>
      <c r="B1053" s="49"/>
      <c r="C1053" s="49"/>
      <c r="D1053" s="49"/>
      <c r="E1053" s="49"/>
      <c r="F1053" s="49"/>
      <c r="G1053" s="49"/>
      <c r="H1053" s="49"/>
      <c r="I1053" s="49"/>
      <c r="J1053" s="49"/>
      <c r="K1053" s="49"/>
      <c r="L1053" s="49"/>
      <c r="M1053" s="49"/>
      <c r="O1053" s="49"/>
      <c r="P1053" s="49"/>
      <c r="Q1053" s="49"/>
      <c r="R1053" s="49"/>
      <c r="S1053" s="49"/>
      <c r="T1053" s="49"/>
    </row>
    <row r="1054">
      <c r="A1054" s="49"/>
      <c r="B1054" s="49"/>
      <c r="C1054" s="49"/>
      <c r="D1054" s="49"/>
      <c r="E1054" s="49"/>
      <c r="F1054" s="49"/>
      <c r="G1054" s="49"/>
      <c r="H1054" s="49"/>
      <c r="I1054" s="49"/>
      <c r="J1054" s="49"/>
      <c r="K1054" s="49"/>
      <c r="L1054" s="49"/>
      <c r="M1054" s="49"/>
      <c r="O1054" s="49"/>
      <c r="P1054" s="49"/>
      <c r="Q1054" s="49"/>
      <c r="R1054" s="49"/>
      <c r="S1054" s="49"/>
      <c r="T1054" s="49"/>
    </row>
    <row r="1055">
      <c r="A1055" s="49"/>
      <c r="B1055" s="49"/>
      <c r="C1055" s="49"/>
      <c r="D1055" s="49"/>
      <c r="E1055" s="49"/>
      <c r="F1055" s="49"/>
      <c r="G1055" s="49"/>
      <c r="H1055" s="49"/>
      <c r="I1055" s="49"/>
      <c r="J1055" s="49"/>
      <c r="K1055" s="49"/>
      <c r="L1055" s="49"/>
      <c r="M1055" s="49"/>
      <c r="O1055" s="49"/>
      <c r="P1055" s="49"/>
      <c r="Q1055" s="49"/>
      <c r="R1055" s="49"/>
      <c r="S1055" s="49"/>
      <c r="T1055" s="49"/>
    </row>
    <row r="1056">
      <c r="A1056" s="49"/>
      <c r="B1056" s="49"/>
      <c r="C1056" s="49"/>
      <c r="D1056" s="49"/>
      <c r="E1056" s="49"/>
      <c r="F1056" s="49"/>
      <c r="G1056" s="49"/>
      <c r="H1056" s="49"/>
      <c r="I1056" s="49"/>
      <c r="J1056" s="49"/>
      <c r="K1056" s="49"/>
      <c r="L1056" s="49"/>
      <c r="M1056" s="49"/>
      <c r="O1056" s="49"/>
      <c r="P1056" s="49"/>
      <c r="Q1056" s="49"/>
      <c r="R1056" s="49"/>
      <c r="S1056" s="49"/>
      <c r="T1056" s="49"/>
    </row>
    <row r="1057">
      <c r="A1057" s="49"/>
      <c r="B1057" s="49"/>
      <c r="C1057" s="49"/>
      <c r="D1057" s="49"/>
      <c r="E1057" s="49"/>
      <c r="F1057" s="49"/>
      <c r="G1057" s="49"/>
      <c r="H1057" s="49"/>
      <c r="I1057" s="49"/>
      <c r="J1057" s="49"/>
      <c r="K1057" s="49"/>
      <c r="L1057" s="49"/>
      <c r="M1057" s="49"/>
      <c r="O1057" s="49"/>
      <c r="P1057" s="49"/>
      <c r="Q1057" s="49"/>
      <c r="R1057" s="49"/>
      <c r="S1057" s="49"/>
      <c r="T1057" s="49"/>
    </row>
    <row r="1058">
      <c r="A1058" s="49"/>
      <c r="B1058" s="49"/>
      <c r="C1058" s="49"/>
      <c r="D1058" s="49"/>
      <c r="E1058" s="49"/>
      <c r="F1058" s="49"/>
      <c r="G1058" s="49"/>
      <c r="H1058" s="49"/>
      <c r="I1058" s="49"/>
      <c r="J1058" s="49"/>
      <c r="K1058" s="49"/>
      <c r="L1058" s="49"/>
      <c r="M1058" s="49"/>
      <c r="O1058" s="49"/>
      <c r="P1058" s="49"/>
      <c r="Q1058" s="49"/>
      <c r="R1058" s="49"/>
      <c r="S1058" s="49"/>
      <c r="T1058" s="49"/>
    </row>
    <row r="1059">
      <c r="A1059" s="49"/>
      <c r="B1059" s="49"/>
      <c r="C1059" s="49"/>
      <c r="D1059" s="49"/>
      <c r="E1059" s="49"/>
      <c r="F1059" s="49"/>
      <c r="G1059" s="49"/>
      <c r="H1059" s="49"/>
      <c r="I1059" s="49"/>
      <c r="J1059" s="49"/>
      <c r="K1059" s="49"/>
      <c r="L1059" s="49"/>
      <c r="M1059" s="49"/>
      <c r="O1059" s="49"/>
      <c r="P1059" s="49"/>
      <c r="Q1059" s="49"/>
      <c r="R1059" s="49"/>
      <c r="S1059" s="49"/>
      <c r="T1059" s="49"/>
    </row>
  </sheetData>
  <mergeCells count="32">
    <mergeCell ref="A6:F6"/>
    <mergeCell ref="H6:M6"/>
    <mergeCell ref="B7:E7"/>
    <mergeCell ref="I7:L7"/>
    <mergeCell ref="A23:F23"/>
    <mergeCell ref="H23:M23"/>
    <mergeCell ref="I24:L24"/>
    <mergeCell ref="H57:M57"/>
    <mergeCell ref="I58:L58"/>
    <mergeCell ref="B24:E24"/>
    <mergeCell ref="A40:F40"/>
    <mergeCell ref="H40:M40"/>
    <mergeCell ref="B41:E41"/>
    <mergeCell ref="I41:L41"/>
    <mergeCell ref="A57:F57"/>
    <mergeCell ref="B58:E58"/>
    <mergeCell ref="A80:F80"/>
    <mergeCell ref="H80:M80"/>
    <mergeCell ref="B81:E81"/>
    <mergeCell ref="I81:L81"/>
    <mergeCell ref="A98:F98"/>
    <mergeCell ref="H98:M98"/>
    <mergeCell ref="I99:L99"/>
    <mergeCell ref="H133:M133"/>
    <mergeCell ref="I134:L134"/>
    <mergeCell ref="B99:E99"/>
    <mergeCell ref="A116:F116"/>
    <mergeCell ref="H116:M116"/>
    <mergeCell ref="B117:E117"/>
    <mergeCell ref="I117:L117"/>
    <mergeCell ref="A133:F133"/>
    <mergeCell ref="B134:E134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3" max="3" width="18.75"/>
    <col customWidth="1" min="4" max="4" width="17.38"/>
    <col customWidth="1" min="5" max="5" width="13.38"/>
    <col customWidth="1" min="9" max="9" width="17.5"/>
    <col customWidth="1" min="14" max="14" width="18.88"/>
    <col customWidth="1" min="19" max="19" width="18.0"/>
  </cols>
  <sheetData>
    <row r="1" ht="32.25" customHeight="1">
      <c r="A1" s="1" t="s">
        <v>74</v>
      </c>
      <c r="B1" s="49"/>
      <c r="C1" s="49"/>
      <c r="D1" s="49"/>
      <c r="G1" s="49"/>
      <c r="H1" s="49"/>
      <c r="I1" s="49"/>
    </row>
    <row r="2">
      <c r="A2" s="76"/>
      <c r="B2" s="76"/>
      <c r="C2" s="77"/>
      <c r="D2" s="49"/>
      <c r="G2" s="49"/>
      <c r="H2" s="49"/>
      <c r="I2" s="49"/>
    </row>
    <row r="3">
      <c r="A3" s="78" t="s">
        <v>75</v>
      </c>
      <c r="B3" s="29"/>
      <c r="C3" s="29"/>
      <c r="D3" s="6"/>
      <c r="F3" s="78" t="s">
        <v>76</v>
      </c>
      <c r="G3" s="29"/>
      <c r="H3" s="29"/>
      <c r="I3" s="6"/>
      <c r="K3" s="78" t="s">
        <v>77</v>
      </c>
      <c r="L3" s="29"/>
      <c r="M3" s="29"/>
      <c r="N3" s="6"/>
      <c r="P3" s="71"/>
    </row>
    <row r="4">
      <c r="A4" s="79" t="s">
        <v>78</v>
      </c>
      <c r="B4" s="63" t="s">
        <v>79</v>
      </c>
      <c r="C4" s="63" t="s">
        <v>80</v>
      </c>
      <c r="D4" s="63" t="s">
        <v>81</v>
      </c>
      <c r="F4" s="80" t="s">
        <v>78</v>
      </c>
      <c r="G4" s="63" t="s">
        <v>79</v>
      </c>
      <c r="H4" s="63" t="s">
        <v>80</v>
      </c>
      <c r="I4" s="63" t="s">
        <v>81</v>
      </c>
      <c r="K4" s="80" t="s">
        <v>78</v>
      </c>
      <c r="L4" s="63" t="s">
        <v>79</v>
      </c>
      <c r="M4" s="63" t="s">
        <v>80</v>
      </c>
      <c r="N4" s="63" t="s">
        <v>81</v>
      </c>
      <c r="P4" s="71"/>
      <c r="Q4" s="49"/>
      <c r="R4" s="49"/>
      <c r="S4" s="58"/>
    </row>
    <row r="5">
      <c r="A5" s="81">
        <v>1.0</v>
      </c>
      <c r="B5" s="82">
        <v>140.0</v>
      </c>
      <c r="C5" s="82">
        <v>140.0</v>
      </c>
      <c r="D5" s="83">
        <f t="shared" ref="D5:D19" si="1">((C5)/(B5))*100</f>
        <v>100</v>
      </c>
      <c r="F5" s="84">
        <v>1.0</v>
      </c>
      <c r="G5" s="84">
        <v>138.0</v>
      </c>
      <c r="H5" s="85">
        <v>63.0</v>
      </c>
      <c r="I5" s="83">
        <v>45.65217391</v>
      </c>
      <c r="K5" s="82">
        <v>1.0</v>
      </c>
      <c r="L5" s="75">
        <v>51.0</v>
      </c>
      <c r="M5" s="75">
        <v>46.0</v>
      </c>
      <c r="N5" s="86">
        <v>90.19607843</v>
      </c>
    </row>
    <row r="6">
      <c r="A6" s="81">
        <v>2.0</v>
      </c>
      <c r="B6" s="82">
        <v>124.0</v>
      </c>
      <c r="C6" s="82">
        <v>112.0</v>
      </c>
      <c r="D6" s="83">
        <f t="shared" si="1"/>
        <v>90.32258065</v>
      </c>
      <c r="F6" s="84">
        <v>2.0</v>
      </c>
      <c r="G6" s="85">
        <v>223.0</v>
      </c>
      <c r="H6" s="85">
        <v>207.0</v>
      </c>
      <c r="I6" s="86">
        <v>92.82511211</v>
      </c>
      <c r="K6" s="82">
        <v>2.0</v>
      </c>
      <c r="L6" s="85">
        <v>50.0</v>
      </c>
      <c r="M6" s="85">
        <v>32.0</v>
      </c>
      <c r="N6" s="86">
        <v>64.0</v>
      </c>
    </row>
    <row r="7">
      <c r="A7" s="81">
        <v>3.0</v>
      </c>
      <c r="B7" s="82">
        <v>147.0</v>
      </c>
      <c r="C7" s="82">
        <v>127.0</v>
      </c>
      <c r="D7" s="83">
        <f t="shared" si="1"/>
        <v>86.39455782</v>
      </c>
      <c r="F7" s="84">
        <v>3.0</v>
      </c>
      <c r="G7" s="85">
        <v>150.0</v>
      </c>
      <c r="H7" s="85">
        <v>124.0</v>
      </c>
      <c r="I7" s="86">
        <v>82.66666667</v>
      </c>
      <c r="K7" s="82">
        <v>3.0</v>
      </c>
      <c r="L7" s="75">
        <v>37.0</v>
      </c>
      <c r="M7" s="75">
        <v>29.0</v>
      </c>
      <c r="N7" s="86">
        <v>78.37837838</v>
      </c>
    </row>
    <row r="8">
      <c r="A8" s="81">
        <v>4.0</v>
      </c>
      <c r="B8" s="82">
        <v>153.0</v>
      </c>
      <c r="C8" s="82">
        <v>153.0</v>
      </c>
      <c r="D8" s="83">
        <f t="shared" si="1"/>
        <v>100</v>
      </c>
      <c r="F8" s="84">
        <v>4.0</v>
      </c>
      <c r="G8" s="85">
        <v>153.0</v>
      </c>
      <c r="H8" s="85">
        <v>122.0</v>
      </c>
      <c r="I8" s="86">
        <v>79.73856209</v>
      </c>
      <c r="K8" s="82">
        <v>4.0</v>
      </c>
      <c r="L8" s="75">
        <v>28.0</v>
      </c>
      <c r="M8" s="75">
        <v>26.0</v>
      </c>
      <c r="N8" s="86">
        <v>92.85714286</v>
      </c>
    </row>
    <row r="9">
      <c r="A9" s="81">
        <v>5.0</v>
      </c>
      <c r="B9" s="82">
        <v>173.0</v>
      </c>
      <c r="C9" s="82">
        <v>173.0</v>
      </c>
      <c r="D9" s="83">
        <f t="shared" si="1"/>
        <v>100</v>
      </c>
      <c r="F9" s="84">
        <v>5.0</v>
      </c>
      <c r="G9" s="85">
        <v>134.0</v>
      </c>
      <c r="H9" s="85">
        <v>97.0</v>
      </c>
      <c r="I9" s="86">
        <v>72.3880597</v>
      </c>
      <c r="K9" s="87">
        <v>5.0</v>
      </c>
      <c r="L9" s="88">
        <v>17.0</v>
      </c>
      <c r="M9" s="88">
        <v>12.0</v>
      </c>
      <c r="N9" s="89">
        <v>70.58823529</v>
      </c>
    </row>
    <row r="10">
      <c r="A10" s="81">
        <v>6.0</v>
      </c>
      <c r="B10" s="82">
        <v>173.0</v>
      </c>
      <c r="C10" s="82">
        <v>164.0</v>
      </c>
      <c r="D10" s="83">
        <f t="shared" si="1"/>
        <v>94.79768786</v>
      </c>
      <c r="F10" s="84">
        <v>6.0</v>
      </c>
      <c r="G10" s="85">
        <v>233.0</v>
      </c>
      <c r="H10" s="85">
        <v>153.0</v>
      </c>
      <c r="I10" s="86">
        <v>65.66523605</v>
      </c>
      <c r="K10" s="82">
        <v>6.0</v>
      </c>
      <c r="L10" s="75">
        <v>110.0</v>
      </c>
      <c r="M10" s="75">
        <v>68.0</v>
      </c>
      <c r="N10" s="86">
        <v>61.81818182</v>
      </c>
      <c r="P10" s="71"/>
      <c r="Q10" s="90"/>
      <c r="R10" s="90"/>
      <c r="S10" s="90"/>
    </row>
    <row r="11">
      <c r="A11" s="81">
        <v>7.0</v>
      </c>
      <c r="B11" s="82">
        <v>159.0</v>
      </c>
      <c r="C11" s="82">
        <v>145.0</v>
      </c>
      <c r="D11" s="83">
        <f t="shared" si="1"/>
        <v>91.19496855</v>
      </c>
      <c r="F11" s="84">
        <v>7.0</v>
      </c>
      <c r="G11" s="85">
        <v>157.0</v>
      </c>
      <c r="H11" s="85">
        <v>96.0</v>
      </c>
      <c r="I11" s="86">
        <v>61.14649682</v>
      </c>
      <c r="K11" s="82">
        <v>7.0</v>
      </c>
      <c r="L11" s="75">
        <v>61.0</v>
      </c>
      <c r="M11" s="75">
        <v>51.0</v>
      </c>
      <c r="N11" s="86">
        <v>83.60655738</v>
      </c>
      <c r="P11" s="71"/>
      <c r="Q11" s="91"/>
      <c r="R11" s="91"/>
      <c r="S11" s="91"/>
    </row>
    <row r="12">
      <c r="A12" s="81">
        <v>8.0</v>
      </c>
      <c r="B12" s="82">
        <v>154.0</v>
      </c>
      <c r="C12" s="82">
        <v>103.0</v>
      </c>
      <c r="D12" s="83">
        <f t="shared" si="1"/>
        <v>66.88311688</v>
      </c>
      <c r="F12" s="84">
        <v>8.0</v>
      </c>
      <c r="G12" s="85">
        <v>74.0</v>
      </c>
      <c r="H12" s="85">
        <v>51.0</v>
      </c>
      <c r="I12" s="86">
        <v>68.91891892</v>
      </c>
      <c r="K12" s="82">
        <v>8.0</v>
      </c>
      <c r="L12" s="75">
        <v>39.0</v>
      </c>
      <c r="M12" s="75">
        <v>38.0</v>
      </c>
      <c r="N12" s="86">
        <v>97.43589744</v>
      </c>
      <c r="P12" s="71"/>
      <c r="Q12" s="91"/>
      <c r="R12" s="91"/>
      <c r="S12" s="91"/>
    </row>
    <row r="13">
      <c r="A13" s="81">
        <v>9.0</v>
      </c>
      <c r="B13" s="82">
        <v>149.0</v>
      </c>
      <c r="C13" s="82">
        <v>146.0</v>
      </c>
      <c r="D13" s="83">
        <f t="shared" si="1"/>
        <v>97.98657718</v>
      </c>
      <c r="F13" s="84">
        <v>9.0</v>
      </c>
      <c r="G13" s="85">
        <v>134.0</v>
      </c>
      <c r="H13" s="85">
        <v>100.0</v>
      </c>
      <c r="I13" s="86">
        <v>74.62686567</v>
      </c>
      <c r="K13" s="82">
        <v>9.0</v>
      </c>
      <c r="L13" s="75">
        <v>20.0</v>
      </c>
      <c r="M13" s="75">
        <v>18.0</v>
      </c>
      <c r="N13" s="86">
        <v>90.0</v>
      </c>
    </row>
    <row r="14">
      <c r="A14" s="81">
        <v>10.0</v>
      </c>
      <c r="B14" s="82">
        <v>150.0</v>
      </c>
      <c r="C14" s="82">
        <v>115.0</v>
      </c>
      <c r="D14" s="83">
        <f t="shared" si="1"/>
        <v>76.66666667</v>
      </c>
      <c r="F14" s="84">
        <v>10.0</v>
      </c>
      <c r="G14" s="85">
        <v>131.0</v>
      </c>
      <c r="H14" s="85">
        <v>102.0</v>
      </c>
      <c r="I14" s="86">
        <v>77.86259542</v>
      </c>
      <c r="K14" s="87">
        <v>10.0</v>
      </c>
      <c r="L14" s="88">
        <v>13.0</v>
      </c>
      <c r="M14" s="88">
        <v>12.0</v>
      </c>
      <c r="N14" s="89">
        <v>92.30769231</v>
      </c>
    </row>
    <row r="15">
      <c r="A15" s="81">
        <v>11.0</v>
      </c>
      <c r="B15" s="82">
        <v>107.0</v>
      </c>
      <c r="C15" s="82">
        <v>80.0</v>
      </c>
      <c r="D15" s="83">
        <f t="shared" si="1"/>
        <v>74.76635514</v>
      </c>
      <c r="F15" s="92" t="s">
        <v>32</v>
      </c>
      <c r="G15" s="93">
        <f t="shared" ref="G15:I15" si="2">SUM(G5:G14)</f>
        <v>1527</v>
      </c>
      <c r="H15" s="93">
        <f t="shared" si="2"/>
        <v>1115</v>
      </c>
      <c r="I15" s="94">
        <f t="shared" si="2"/>
        <v>721.4906874</v>
      </c>
      <c r="K15" s="82">
        <v>11.0</v>
      </c>
      <c r="L15" s="75">
        <v>73.0</v>
      </c>
      <c r="M15" s="75">
        <v>63.0</v>
      </c>
      <c r="N15" s="86">
        <v>86.30136986</v>
      </c>
    </row>
    <row r="16">
      <c r="A16" s="81">
        <v>12.0</v>
      </c>
      <c r="B16" s="82">
        <v>203.0</v>
      </c>
      <c r="C16" s="82">
        <v>148.0</v>
      </c>
      <c r="D16" s="83">
        <f t="shared" si="1"/>
        <v>72.90640394</v>
      </c>
      <c r="F16" s="92" t="s">
        <v>82</v>
      </c>
      <c r="G16" s="94">
        <f t="shared" ref="G16:I16" si="3">AVERAGE(G5:G14)</f>
        <v>152.7</v>
      </c>
      <c r="H16" s="94">
        <f t="shared" si="3"/>
        <v>111.5</v>
      </c>
      <c r="I16" s="94">
        <f t="shared" si="3"/>
        <v>72.14906874</v>
      </c>
      <c r="K16" s="82">
        <v>12.0</v>
      </c>
      <c r="L16" s="75">
        <v>36.0</v>
      </c>
      <c r="M16" s="75">
        <v>23.0</v>
      </c>
      <c r="N16" s="86">
        <v>63.88888889</v>
      </c>
    </row>
    <row r="17">
      <c r="A17" s="81">
        <v>13.0</v>
      </c>
      <c r="B17" s="82">
        <v>199.0</v>
      </c>
      <c r="C17" s="82">
        <v>151.0</v>
      </c>
      <c r="D17" s="83">
        <f t="shared" si="1"/>
        <v>75.87939698</v>
      </c>
      <c r="F17" s="92" t="s">
        <v>83</v>
      </c>
      <c r="G17" s="94">
        <f t="shared" ref="G17:I17" si="4">STDEV(G5:G14)</f>
        <v>45.94211334</v>
      </c>
      <c r="H17" s="94">
        <f t="shared" si="4"/>
        <v>44.46534231</v>
      </c>
      <c r="I17" s="94">
        <f t="shared" si="4"/>
        <v>12.95366102</v>
      </c>
      <c r="K17" s="82">
        <v>13.0</v>
      </c>
      <c r="L17" s="75">
        <v>24.0</v>
      </c>
      <c r="M17" s="75">
        <v>22.0</v>
      </c>
      <c r="N17" s="86">
        <v>91.66666667</v>
      </c>
    </row>
    <row r="18">
      <c r="A18" s="81">
        <v>14.0</v>
      </c>
      <c r="B18" s="82">
        <v>72.0</v>
      </c>
      <c r="C18" s="82">
        <v>48.0</v>
      </c>
      <c r="D18" s="83">
        <f t="shared" si="1"/>
        <v>66.66666667</v>
      </c>
      <c r="K18" s="82">
        <v>14.0</v>
      </c>
      <c r="L18" s="75">
        <v>23.0</v>
      </c>
      <c r="M18" s="75">
        <v>17.0</v>
      </c>
      <c r="N18" s="86">
        <v>73.91304348</v>
      </c>
    </row>
    <row r="19">
      <c r="A19" s="81">
        <v>15.0</v>
      </c>
      <c r="B19" s="82">
        <v>174.0</v>
      </c>
      <c r="C19" s="82">
        <v>123.0</v>
      </c>
      <c r="D19" s="83">
        <f t="shared" si="1"/>
        <v>70.68965517</v>
      </c>
      <c r="K19" s="87">
        <v>15.0</v>
      </c>
      <c r="L19" s="88">
        <v>10.0</v>
      </c>
      <c r="M19" s="88">
        <v>8.0</v>
      </c>
      <c r="N19" s="89">
        <v>80.0</v>
      </c>
    </row>
    <row r="20">
      <c r="A20" s="82">
        <v>16.0</v>
      </c>
      <c r="B20" s="75">
        <v>111.0</v>
      </c>
      <c r="C20" s="75">
        <v>96.0</v>
      </c>
      <c r="D20" s="86">
        <v>86.48648649</v>
      </c>
      <c r="K20" s="82">
        <v>16.0</v>
      </c>
      <c r="L20" s="75">
        <v>26.0</v>
      </c>
      <c r="M20" s="75">
        <v>25.0</v>
      </c>
      <c r="N20" s="86">
        <v>96.15384615</v>
      </c>
    </row>
    <row r="21">
      <c r="A21" s="82">
        <v>17.0</v>
      </c>
      <c r="B21" s="75">
        <v>133.0</v>
      </c>
      <c r="C21" s="75">
        <v>123.0</v>
      </c>
      <c r="D21" s="86">
        <v>92.48120301</v>
      </c>
      <c r="K21" s="87">
        <v>17.0</v>
      </c>
      <c r="L21" s="88">
        <v>13.0</v>
      </c>
      <c r="M21" s="88">
        <v>11.0</v>
      </c>
      <c r="N21" s="89">
        <v>84.61538462</v>
      </c>
    </row>
    <row r="22">
      <c r="A22" s="82">
        <v>18.0</v>
      </c>
      <c r="B22" s="75">
        <v>99.0</v>
      </c>
      <c r="C22" s="75">
        <v>91.0</v>
      </c>
      <c r="D22" s="86">
        <v>91.91919192</v>
      </c>
      <c r="K22" s="82">
        <v>18.0</v>
      </c>
      <c r="L22" s="75">
        <v>32.0</v>
      </c>
      <c r="M22" s="75">
        <v>29.0</v>
      </c>
      <c r="N22" s="86">
        <v>90.625</v>
      </c>
    </row>
    <row r="23">
      <c r="A23" s="82">
        <v>19.0</v>
      </c>
      <c r="B23" s="75">
        <v>102.0</v>
      </c>
      <c r="C23" s="75">
        <v>84.0</v>
      </c>
      <c r="D23" s="86">
        <v>82.35294118</v>
      </c>
      <c r="K23" s="82">
        <v>19.0</v>
      </c>
      <c r="L23" s="75">
        <v>24.0</v>
      </c>
      <c r="M23" s="75">
        <v>22.0</v>
      </c>
      <c r="N23" s="86">
        <v>91.66666667</v>
      </c>
    </row>
    <row r="24">
      <c r="A24" s="82">
        <v>20.0</v>
      </c>
      <c r="B24" s="75">
        <v>80.0</v>
      </c>
      <c r="C24" s="75">
        <v>80.0</v>
      </c>
      <c r="D24" s="86">
        <v>100.0</v>
      </c>
      <c r="K24" s="82">
        <v>20.0</v>
      </c>
      <c r="L24" s="75">
        <v>37.0</v>
      </c>
      <c r="M24" s="75">
        <v>35.0</v>
      </c>
      <c r="N24" s="86">
        <v>94.59459459</v>
      </c>
    </row>
    <row r="25">
      <c r="A25" s="82">
        <v>21.0</v>
      </c>
      <c r="B25" s="75">
        <v>114.0</v>
      </c>
      <c r="C25" s="75">
        <v>111.0</v>
      </c>
      <c r="D25" s="86">
        <v>97.36842105</v>
      </c>
      <c r="K25" s="82">
        <v>21.0</v>
      </c>
      <c r="L25" s="75">
        <v>22.0</v>
      </c>
      <c r="M25" s="75">
        <v>19.0</v>
      </c>
      <c r="N25" s="86">
        <v>86.36363636</v>
      </c>
    </row>
    <row r="26">
      <c r="A26" s="82">
        <v>22.0</v>
      </c>
      <c r="B26" s="75">
        <v>158.0</v>
      </c>
      <c r="C26" s="75">
        <v>158.0</v>
      </c>
      <c r="D26" s="86">
        <v>100.0</v>
      </c>
      <c r="F26" s="95"/>
      <c r="K26" s="82">
        <v>22.0</v>
      </c>
      <c r="L26" s="75">
        <v>42.0</v>
      </c>
      <c r="M26" s="75">
        <v>40.0</v>
      </c>
      <c r="N26" s="86">
        <v>95.23809524</v>
      </c>
    </row>
    <row r="27">
      <c r="A27" s="87">
        <v>23.0</v>
      </c>
      <c r="B27" s="88">
        <v>25.0</v>
      </c>
      <c r="C27" s="88">
        <v>14.0</v>
      </c>
      <c r="D27" s="89">
        <v>56.0</v>
      </c>
      <c r="F27" s="96" t="s">
        <v>84</v>
      </c>
      <c r="K27" s="82">
        <v>23.0</v>
      </c>
      <c r="L27" s="75">
        <v>29.0</v>
      </c>
      <c r="M27" s="75">
        <v>23.0</v>
      </c>
      <c r="N27" s="86">
        <v>79.31034483</v>
      </c>
    </row>
    <row r="28">
      <c r="A28" s="82">
        <v>24.0</v>
      </c>
      <c r="B28" s="75">
        <v>107.0</v>
      </c>
      <c r="C28" s="75">
        <v>107.0</v>
      </c>
      <c r="D28" s="86">
        <v>100.0</v>
      </c>
      <c r="K28" s="82">
        <v>24.0</v>
      </c>
      <c r="L28" s="75">
        <v>36.0</v>
      </c>
      <c r="M28" s="75">
        <v>25.0</v>
      </c>
      <c r="N28" s="86">
        <v>69.44444444</v>
      </c>
    </row>
    <row r="29">
      <c r="A29" s="82">
        <v>25.0</v>
      </c>
      <c r="B29" s="75">
        <v>115.0</v>
      </c>
      <c r="C29" s="75">
        <v>105.0</v>
      </c>
      <c r="D29" s="86">
        <v>91.30434783</v>
      </c>
      <c r="K29" s="87">
        <v>25.0</v>
      </c>
      <c r="L29" s="88">
        <v>14.0</v>
      </c>
      <c r="M29" s="88">
        <v>13.0</v>
      </c>
      <c r="N29" s="89">
        <v>92.85714286</v>
      </c>
    </row>
    <row r="30">
      <c r="A30" s="82">
        <v>26.0</v>
      </c>
      <c r="B30" s="75">
        <v>130.0</v>
      </c>
      <c r="C30" s="75">
        <v>115.0</v>
      </c>
      <c r="D30" s="86">
        <v>88.46153846</v>
      </c>
      <c r="K30" s="82">
        <v>26.0</v>
      </c>
      <c r="L30" s="75">
        <v>50.0</v>
      </c>
      <c r="M30" s="75">
        <v>48.0</v>
      </c>
      <c r="N30" s="86">
        <v>96.0</v>
      </c>
    </row>
    <row r="31">
      <c r="A31" s="82">
        <v>27.0</v>
      </c>
      <c r="B31" s="75">
        <v>142.0</v>
      </c>
      <c r="C31" s="75">
        <v>99.0</v>
      </c>
      <c r="D31" s="86">
        <v>69.71830986</v>
      </c>
      <c r="K31" s="82">
        <v>27.0</v>
      </c>
      <c r="L31" s="75">
        <v>44.0</v>
      </c>
      <c r="M31" s="75">
        <v>40.0</v>
      </c>
      <c r="N31" s="86">
        <v>90.90909091</v>
      </c>
    </row>
    <row r="32">
      <c r="A32" s="82">
        <v>28.0</v>
      </c>
      <c r="B32" s="75">
        <v>76.0</v>
      </c>
      <c r="C32" s="75">
        <v>74.0</v>
      </c>
      <c r="D32" s="86">
        <v>97.36842105</v>
      </c>
      <c r="K32" s="92" t="s">
        <v>32</v>
      </c>
      <c r="L32" s="97">
        <f t="shared" ref="L32:N32" si="5">SUM(L5:L31)</f>
        <v>961</v>
      </c>
      <c r="M32" s="97">
        <f t="shared" si="5"/>
        <v>795</v>
      </c>
      <c r="N32" s="94">
        <f t="shared" si="5"/>
        <v>2284.736379</v>
      </c>
    </row>
    <row r="33">
      <c r="A33" s="82">
        <v>29.0</v>
      </c>
      <c r="B33" s="75">
        <v>120.0</v>
      </c>
      <c r="C33" s="75">
        <v>92.0</v>
      </c>
      <c r="D33" s="86">
        <v>76.66666667</v>
      </c>
      <c r="K33" s="92" t="s">
        <v>82</v>
      </c>
      <c r="L33" s="94">
        <f t="shared" ref="L33:N33" si="6">AVERAGE(L5:L31)</f>
        <v>35.59259259</v>
      </c>
      <c r="M33" s="94">
        <f t="shared" si="6"/>
        <v>29.44444444</v>
      </c>
      <c r="N33" s="94">
        <f t="shared" si="6"/>
        <v>84.61986591</v>
      </c>
    </row>
    <row r="34">
      <c r="A34" s="82">
        <v>30.0</v>
      </c>
      <c r="B34" s="75">
        <v>132.0</v>
      </c>
      <c r="C34" s="75">
        <v>132.0</v>
      </c>
      <c r="D34" s="86">
        <v>100.0</v>
      </c>
      <c r="K34" s="92" t="s">
        <v>83</v>
      </c>
      <c r="L34" s="94">
        <f t="shared" ref="L34:N34" si="7">STDEV(L5:L31)</f>
        <v>21.40319757</v>
      </c>
      <c r="M34" s="94">
        <f t="shared" si="7"/>
        <v>15.62624354</v>
      </c>
      <c r="N34" s="94">
        <f t="shared" si="7"/>
        <v>10.88556257</v>
      </c>
    </row>
    <row r="35">
      <c r="A35" s="82">
        <v>31.0</v>
      </c>
      <c r="B35" s="75">
        <v>123.0</v>
      </c>
      <c r="C35" s="75">
        <v>120.0</v>
      </c>
      <c r="D35" s="86">
        <v>97.56097561</v>
      </c>
    </row>
    <row r="36">
      <c r="A36" s="82">
        <v>32.0</v>
      </c>
      <c r="B36" s="75">
        <v>124.0</v>
      </c>
      <c r="C36" s="75">
        <v>124.0</v>
      </c>
      <c r="D36" s="86">
        <v>100.0</v>
      </c>
    </row>
    <row r="37">
      <c r="A37" s="82">
        <v>33.0</v>
      </c>
      <c r="B37" s="75">
        <v>180.0</v>
      </c>
      <c r="C37" s="75">
        <v>180.0</v>
      </c>
      <c r="D37" s="86">
        <v>100.0</v>
      </c>
    </row>
    <row r="38">
      <c r="A38" s="82">
        <v>34.0</v>
      </c>
      <c r="B38" s="75">
        <v>154.0</v>
      </c>
      <c r="C38" s="75">
        <v>154.0</v>
      </c>
      <c r="D38" s="86">
        <v>100.0</v>
      </c>
    </row>
    <row r="39">
      <c r="A39" s="92" t="s">
        <v>32</v>
      </c>
      <c r="B39" s="97">
        <f t="shared" ref="B39:D39" si="8">SUM(B5:B38)</f>
        <v>4502</v>
      </c>
      <c r="C39" s="97">
        <f t="shared" si="8"/>
        <v>3987</v>
      </c>
      <c r="D39" s="94">
        <f t="shared" si="8"/>
        <v>2992.843137</v>
      </c>
    </row>
    <row r="40">
      <c r="A40" s="92" t="s">
        <v>82</v>
      </c>
      <c r="B40" s="94">
        <f t="shared" ref="B40:D40" si="9">AVERAGE(B5:B38)</f>
        <v>132.4117647</v>
      </c>
      <c r="C40" s="94">
        <f t="shared" si="9"/>
        <v>117.2647059</v>
      </c>
      <c r="D40" s="94">
        <f t="shared" si="9"/>
        <v>88.02479814</v>
      </c>
    </row>
    <row r="41">
      <c r="A41" s="92" t="s">
        <v>83</v>
      </c>
      <c r="B41" s="94">
        <f t="shared" ref="B41:D41" si="10">STDEV(B5:B38)</f>
        <v>37.46118609</v>
      </c>
      <c r="C41" s="94">
        <f t="shared" si="10"/>
        <v>35.67726449</v>
      </c>
      <c r="D41" s="94">
        <f t="shared" si="10"/>
        <v>12.69388409</v>
      </c>
    </row>
    <row r="42">
      <c r="A42" s="49"/>
      <c r="B42" s="49"/>
      <c r="C42" s="49"/>
      <c r="D42" s="49"/>
    </row>
    <row r="43">
      <c r="A43" s="74"/>
      <c r="B43" s="74"/>
      <c r="C43" s="74"/>
      <c r="D43" s="74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>
      <c r="A44" s="49"/>
      <c r="B44" s="49"/>
      <c r="C44" s="49"/>
      <c r="D44" s="49"/>
    </row>
    <row r="45">
      <c r="A45" s="1" t="s">
        <v>85</v>
      </c>
      <c r="B45" s="49"/>
      <c r="C45" s="49"/>
      <c r="D45" s="49"/>
    </row>
    <row r="46">
      <c r="A46" s="49"/>
      <c r="B46" s="49"/>
      <c r="C46" s="49"/>
      <c r="D46" s="49"/>
    </row>
    <row r="47">
      <c r="A47" s="98" t="s">
        <v>86</v>
      </c>
      <c r="B47" s="49"/>
      <c r="C47" s="99" t="s">
        <v>87</v>
      </c>
      <c r="D47" s="29"/>
      <c r="E47" s="29"/>
      <c r="F47" s="29"/>
      <c r="G47" s="29"/>
      <c r="H47" s="6"/>
      <c r="J47" s="98" t="s">
        <v>86</v>
      </c>
      <c r="K47" s="49"/>
      <c r="L47" s="99" t="s">
        <v>88</v>
      </c>
      <c r="M47" s="29"/>
      <c r="N47" s="29"/>
      <c r="O47" s="29"/>
      <c r="P47" s="29"/>
      <c r="Q47" s="6"/>
      <c r="S47" s="98" t="s">
        <v>86</v>
      </c>
      <c r="T47" s="49"/>
      <c r="U47" s="99" t="s">
        <v>89</v>
      </c>
      <c r="V47" s="29"/>
      <c r="W47" s="29"/>
      <c r="X47" s="29"/>
      <c r="Y47" s="29"/>
      <c r="Z47" s="6"/>
      <c r="AA47" s="100"/>
    </row>
    <row r="48">
      <c r="A48" s="101" t="s">
        <v>40</v>
      </c>
      <c r="B48" s="102" t="s">
        <v>90</v>
      </c>
      <c r="C48" s="103" t="s">
        <v>91</v>
      </c>
      <c r="D48" s="104" t="s">
        <v>92</v>
      </c>
      <c r="E48" s="105" t="s">
        <v>93</v>
      </c>
      <c r="F48" s="106" t="s">
        <v>94</v>
      </c>
      <c r="G48" s="107" t="s">
        <v>95</v>
      </c>
      <c r="H48" s="105" t="s">
        <v>96</v>
      </c>
      <c r="J48" s="101" t="s">
        <v>40</v>
      </c>
      <c r="K48" s="102" t="s">
        <v>90</v>
      </c>
      <c r="L48" s="103" t="s">
        <v>91</v>
      </c>
      <c r="M48" s="104" t="s">
        <v>92</v>
      </c>
      <c r="N48" s="105" t="s">
        <v>93</v>
      </c>
      <c r="O48" s="106" t="s">
        <v>94</v>
      </c>
      <c r="P48" s="107" t="s">
        <v>95</v>
      </c>
      <c r="Q48" s="105" t="s">
        <v>96</v>
      </c>
      <c r="S48" s="101" t="s">
        <v>40</v>
      </c>
      <c r="T48" s="102" t="s">
        <v>90</v>
      </c>
      <c r="U48" s="108" t="s">
        <v>91</v>
      </c>
      <c r="V48" s="109" t="s">
        <v>92</v>
      </c>
      <c r="W48" s="110" t="s">
        <v>93</v>
      </c>
      <c r="X48" s="111" t="s">
        <v>94</v>
      </c>
      <c r="Y48" s="107" t="s">
        <v>95</v>
      </c>
      <c r="Z48" s="105" t="s">
        <v>96</v>
      </c>
      <c r="AA48" s="58"/>
    </row>
    <row r="49">
      <c r="A49" s="112">
        <v>1.0</v>
      </c>
      <c r="B49" s="66" t="s">
        <v>12</v>
      </c>
      <c r="C49" s="63">
        <v>0.0</v>
      </c>
      <c r="D49" s="63">
        <v>0.0</v>
      </c>
      <c r="E49" s="63">
        <v>48.0</v>
      </c>
      <c r="F49" s="63">
        <v>23.0</v>
      </c>
      <c r="G49" s="112">
        <f>SUM(C49:F50)</f>
        <v>140</v>
      </c>
      <c r="H49" s="113">
        <f>((SUM(E49,E50,D49,D50))/(G49))*100</f>
        <v>62.14285714</v>
      </c>
      <c r="J49" s="112">
        <v>1.0</v>
      </c>
      <c r="K49" s="114" t="s">
        <v>12</v>
      </c>
      <c r="L49" s="54">
        <v>13.0</v>
      </c>
      <c r="M49" s="54">
        <v>13.0</v>
      </c>
      <c r="N49" s="54">
        <v>8.0</v>
      </c>
      <c r="O49" s="54">
        <v>12.0</v>
      </c>
      <c r="P49" s="115">
        <f>SUM(L49:O50)</f>
        <v>94</v>
      </c>
      <c r="Q49" s="113">
        <f>((SUM(N49,N50,M49,M50))/(P49))*100</f>
        <v>50</v>
      </c>
      <c r="S49" s="112">
        <v>1.0</v>
      </c>
      <c r="T49" s="114" t="s">
        <v>12</v>
      </c>
      <c r="U49" s="82">
        <v>0.0</v>
      </c>
      <c r="V49" s="82">
        <v>0.0</v>
      </c>
      <c r="W49" s="75">
        <v>70.0</v>
      </c>
      <c r="X49" s="75">
        <v>65.0</v>
      </c>
      <c r="Y49" s="115">
        <f>SUM(W49:X50)</f>
        <v>274</v>
      </c>
      <c r="Z49" s="113">
        <f>((SUM(W49,W50,V49,V50))/(Y49))*100</f>
        <v>55.10948905</v>
      </c>
      <c r="AA49" s="4"/>
    </row>
    <row r="50">
      <c r="A50" s="116"/>
      <c r="B50" s="117" t="s">
        <v>13</v>
      </c>
      <c r="C50" s="118">
        <v>30.0</v>
      </c>
      <c r="D50" s="118">
        <v>39.0</v>
      </c>
      <c r="E50" s="118">
        <v>0.0</v>
      </c>
      <c r="F50" s="118">
        <v>0.0</v>
      </c>
      <c r="G50" s="116"/>
      <c r="H50" s="116"/>
      <c r="J50" s="116"/>
      <c r="K50" s="117" t="s">
        <v>13</v>
      </c>
      <c r="L50" s="118">
        <v>11.0</v>
      </c>
      <c r="M50" s="118">
        <v>14.0</v>
      </c>
      <c r="N50" s="118">
        <v>12.0</v>
      </c>
      <c r="O50" s="118">
        <v>11.0</v>
      </c>
      <c r="P50" s="116"/>
      <c r="Q50" s="116"/>
      <c r="S50" s="116"/>
      <c r="T50" s="117" t="s">
        <v>13</v>
      </c>
      <c r="U50" s="82">
        <v>0.0</v>
      </c>
      <c r="V50" s="82">
        <v>0.0</v>
      </c>
      <c r="W50" s="75">
        <v>81.0</v>
      </c>
      <c r="X50" s="75">
        <v>58.0</v>
      </c>
      <c r="Y50" s="119"/>
      <c r="Z50" s="116"/>
    </row>
    <row r="51">
      <c r="A51" s="112">
        <v>2.0</v>
      </c>
      <c r="B51" s="66" t="s">
        <v>12</v>
      </c>
      <c r="C51" s="63">
        <v>0.0</v>
      </c>
      <c r="D51" s="63">
        <v>0.0</v>
      </c>
      <c r="E51" s="63">
        <v>28.0</v>
      </c>
      <c r="F51" s="63">
        <v>23.0</v>
      </c>
      <c r="G51" s="120">
        <f>SUM(C51:F52)</f>
        <v>112</v>
      </c>
      <c r="H51" s="113">
        <f>((SUM(E51,E52,D51,D52))/(G51))*100</f>
        <v>58.92857143</v>
      </c>
      <c r="J51" s="112">
        <v>2.0</v>
      </c>
      <c r="K51" s="114" t="s">
        <v>12</v>
      </c>
      <c r="L51" s="63">
        <v>13.0</v>
      </c>
      <c r="M51" s="63">
        <v>7.0</v>
      </c>
      <c r="N51" s="63">
        <v>18.0</v>
      </c>
      <c r="O51" s="63">
        <v>6.0</v>
      </c>
      <c r="P51" s="120">
        <f>SUM(L51:O52)</f>
        <v>95</v>
      </c>
      <c r="Q51" s="113">
        <f>((SUM(N51,N52,M51,M52))/(P51))*100</f>
        <v>58.94736842</v>
      </c>
      <c r="S51" s="112">
        <v>2.0</v>
      </c>
      <c r="T51" s="114" t="s">
        <v>12</v>
      </c>
      <c r="U51" s="82">
        <v>0.0</v>
      </c>
      <c r="V51" s="82">
        <v>0.0</v>
      </c>
      <c r="W51" s="75">
        <v>38.0</v>
      </c>
      <c r="X51" s="75">
        <v>51.0</v>
      </c>
      <c r="Y51" s="115">
        <f>SUM(W51:X52)</f>
        <v>180</v>
      </c>
      <c r="Z51" s="113">
        <f>((SUM(W51,W52,V51,V52))/(Y51))*100</f>
        <v>44.44444444</v>
      </c>
    </row>
    <row r="52">
      <c r="A52" s="116"/>
      <c r="B52" s="117" t="s">
        <v>13</v>
      </c>
      <c r="C52" s="118">
        <v>23.0</v>
      </c>
      <c r="D52" s="118">
        <v>38.0</v>
      </c>
      <c r="E52" s="118">
        <v>0.0</v>
      </c>
      <c r="F52" s="118">
        <v>0.0</v>
      </c>
      <c r="G52" s="116"/>
      <c r="H52" s="116"/>
      <c r="J52" s="116"/>
      <c r="K52" s="117" t="s">
        <v>13</v>
      </c>
      <c r="L52" s="118">
        <v>10.0</v>
      </c>
      <c r="M52" s="118">
        <v>16.0</v>
      </c>
      <c r="N52" s="118">
        <v>15.0</v>
      </c>
      <c r="O52" s="118">
        <v>10.0</v>
      </c>
      <c r="P52" s="116"/>
      <c r="Q52" s="116"/>
      <c r="S52" s="116"/>
      <c r="T52" s="117" t="s">
        <v>13</v>
      </c>
      <c r="U52" s="82">
        <v>0.0</v>
      </c>
      <c r="V52" s="82">
        <v>0.0</v>
      </c>
      <c r="W52" s="75">
        <v>42.0</v>
      </c>
      <c r="X52" s="75">
        <v>49.0</v>
      </c>
      <c r="Y52" s="119"/>
      <c r="Z52" s="116"/>
    </row>
    <row r="53">
      <c r="A53" s="112">
        <v>3.0</v>
      </c>
      <c r="B53" s="66" t="s">
        <v>12</v>
      </c>
      <c r="C53" s="63">
        <v>0.0</v>
      </c>
      <c r="D53" s="63">
        <v>0.0</v>
      </c>
      <c r="E53" s="63">
        <v>41.0</v>
      </c>
      <c r="F53" s="63">
        <v>12.0</v>
      </c>
      <c r="G53" s="120">
        <f>SUM(C53:F54)</f>
        <v>127</v>
      </c>
      <c r="H53" s="113">
        <f>((SUM(E53,E54,D53,D54))/(G53))*100</f>
        <v>81.88976378</v>
      </c>
      <c r="J53" s="112">
        <v>3.0</v>
      </c>
      <c r="K53" s="114" t="s">
        <v>12</v>
      </c>
      <c r="L53" s="63">
        <v>6.0</v>
      </c>
      <c r="M53" s="63">
        <v>9.0</v>
      </c>
      <c r="N53" s="63">
        <v>7.0</v>
      </c>
      <c r="O53" s="63">
        <v>5.0</v>
      </c>
      <c r="P53" s="120">
        <f>SUM(L53:O54)</f>
        <v>62</v>
      </c>
      <c r="Q53" s="113">
        <f>((SUM(N53,N54,M53,M54))/(P53))*100</f>
        <v>66.12903226</v>
      </c>
      <c r="S53" s="112">
        <v>3.0</v>
      </c>
      <c r="T53" s="114" t="s">
        <v>12</v>
      </c>
      <c r="U53" s="82">
        <v>0.0</v>
      </c>
      <c r="V53" s="82">
        <v>0.0</v>
      </c>
      <c r="W53" s="75">
        <v>44.0</v>
      </c>
      <c r="X53" s="75">
        <v>25.0</v>
      </c>
      <c r="Y53" s="115">
        <f>SUM(W53:X54)</f>
        <v>147</v>
      </c>
      <c r="Z53" s="113">
        <f>((SUM(W53,W54,V53,V54))/(Y53))*100</f>
        <v>55.78231293</v>
      </c>
    </row>
    <row r="54">
      <c r="A54" s="116"/>
      <c r="B54" s="117" t="s">
        <v>13</v>
      </c>
      <c r="C54" s="118">
        <v>11.0</v>
      </c>
      <c r="D54" s="118">
        <v>63.0</v>
      </c>
      <c r="E54" s="118">
        <v>0.0</v>
      </c>
      <c r="F54" s="118">
        <v>0.0</v>
      </c>
      <c r="G54" s="116"/>
      <c r="H54" s="116"/>
      <c r="J54" s="116"/>
      <c r="K54" s="117" t="s">
        <v>13</v>
      </c>
      <c r="L54" s="118">
        <v>4.0</v>
      </c>
      <c r="M54" s="118">
        <v>9.0</v>
      </c>
      <c r="N54" s="118">
        <v>16.0</v>
      </c>
      <c r="O54" s="118">
        <v>6.0</v>
      </c>
      <c r="P54" s="116"/>
      <c r="Q54" s="116"/>
      <c r="S54" s="116"/>
      <c r="T54" s="117" t="s">
        <v>13</v>
      </c>
      <c r="U54" s="82">
        <v>0.0</v>
      </c>
      <c r="V54" s="82">
        <v>0.0</v>
      </c>
      <c r="W54" s="75">
        <v>38.0</v>
      </c>
      <c r="X54" s="75">
        <v>40.0</v>
      </c>
      <c r="Y54" s="119"/>
      <c r="Z54" s="116"/>
    </row>
    <row r="55">
      <c r="A55" s="112">
        <v>4.0</v>
      </c>
      <c r="B55" s="66" t="s">
        <v>12</v>
      </c>
      <c r="C55" s="63">
        <v>0.0</v>
      </c>
      <c r="D55" s="63">
        <v>0.0</v>
      </c>
      <c r="E55" s="63">
        <v>47.0</v>
      </c>
      <c r="F55" s="63">
        <v>37.0</v>
      </c>
      <c r="G55" s="120">
        <f>SUM(C55:F56)</f>
        <v>153</v>
      </c>
      <c r="H55" s="113">
        <f>((SUM(E55,E56,D55,D56))/(G55))*100</f>
        <v>50.98039216</v>
      </c>
      <c r="J55" s="112">
        <v>4.0</v>
      </c>
      <c r="K55" s="114" t="s">
        <v>12</v>
      </c>
      <c r="L55" s="63">
        <v>2.0</v>
      </c>
      <c r="M55" s="63">
        <v>20.0</v>
      </c>
      <c r="N55" s="63">
        <v>20.0</v>
      </c>
      <c r="O55" s="63">
        <v>3.0</v>
      </c>
      <c r="P55" s="120">
        <f>SUM(L55:O56)</f>
        <v>88</v>
      </c>
      <c r="Q55" s="113">
        <f>((SUM(N55,N56,M55,M56))/(P55))*100</f>
        <v>78.40909091</v>
      </c>
      <c r="S55" s="112">
        <v>4.0</v>
      </c>
      <c r="T55" s="114" t="s">
        <v>12</v>
      </c>
      <c r="U55" s="82">
        <v>0.0</v>
      </c>
      <c r="V55" s="82">
        <v>0.0</v>
      </c>
      <c r="W55" s="75">
        <v>44.0</v>
      </c>
      <c r="X55" s="75">
        <v>35.0</v>
      </c>
      <c r="Y55" s="115">
        <f>SUM(W55:X56)</f>
        <v>157</v>
      </c>
      <c r="Z55" s="113">
        <f>((SUM(W55,W56,V55,V56))/(Y55))*100</f>
        <v>49.68152866</v>
      </c>
    </row>
    <row r="56">
      <c r="A56" s="116"/>
      <c r="B56" s="117" t="s">
        <v>13</v>
      </c>
      <c r="C56" s="118">
        <v>38.0</v>
      </c>
      <c r="D56" s="118">
        <v>31.0</v>
      </c>
      <c r="E56" s="118">
        <v>0.0</v>
      </c>
      <c r="F56" s="118">
        <v>0.0</v>
      </c>
      <c r="G56" s="116"/>
      <c r="H56" s="116"/>
      <c r="J56" s="116"/>
      <c r="K56" s="117" t="s">
        <v>13</v>
      </c>
      <c r="L56" s="118">
        <v>8.0</v>
      </c>
      <c r="M56" s="118">
        <v>13.0</v>
      </c>
      <c r="N56" s="118">
        <v>16.0</v>
      </c>
      <c r="O56" s="118">
        <v>6.0</v>
      </c>
      <c r="P56" s="116"/>
      <c r="Q56" s="116"/>
      <c r="S56" s="116"/>
      <c r="T56" s="117" t="s">
        <v>13</v>
      </c>
      <c r="U56" s="82">
        <v>0.0</v>
      </c>
      <c r="V56" s="82">
        <v>0.0</v>
      </c>
      <c r="W56" s="75">
        <v>34.0</v>
      </c>
      <c r="X56" s="75">
        <v>44.0</v>
      </c>
      <c r="Y56" s="119"/>
      <c r="Z56" s="116"/>
    </row>
    <row r="57">
      <c r="A57" s="112">
        <v>5.0</v>
      </c>
      <c r="B57" s="66" t="s">
        <v>12</v>
      </c>
      <c r="C57" s="63">
        <v>0.0</v>
      </c>
      <c r="D57" s="63">
        <v>0.0</v>
      </c>
      <c r="E57" s="63">
        <v>47.0</v>
      </c>
      <c r="F57" s="63">
        <v>29.0</v>
      </c>
      <c r="G57" s="120">
        <f>SUM(C57:F58)</f>
        <v>173</v>
      </c>
      <c r="H57" s="113">
        <f>((SUM(E57,E58,D57,D58))/(G57))*100</f>
        <v>62.42774566</v>
      </c>
      <c r="J57" s="112">
        <v>5.0</v>
      </c>
      <c r="K57" s="114" t="s">
        <v>12</v>
      </c>
      <c r="L57" s="63">
        <v>11.0</v>
      </c>
      <c r="M57" s="63">
        <v>8.0</v>
      </c>
      <c r="N57" s="63">
        <v>7.0</v>
      </c>
      <c r="O57" s="63">
        <v>4.0</v>
      </c>
      <c r="P57" s="120">
        <f>SUM(L57:O58)</f>
        <v>64</v>
      </c>
      <c r="Q57" s="113">
        <f>((SUM(N57,N58,M57,M58))/(P57))*100</f>
        <v>56.25</v>
      </c>
      <c r="S57" s="112">
        <v>5.0</v>
      </c>
      <c r="T57" s="114" t="s">
        <v>12</v>
      </c>
      <c r="U57" s="82">
        <v>0.0</v>
      </c>
      <c r="V57" s="82">
        <v>0.0</v>
      </c>
      <c r="W57" s="54">
        <v>41.0</v>
      </c>
      <c r="X57" s="54">
        <v>38.0</v>
      </c>
      <c r="Y57" s="115">
        <f>SUM(W57:X58)</f>
        <v>166</v>
      </c>
      <c r="Z57" s="113">
        <f>((SUM(W57,W58,V57,V58))/(Y57))*100</f>
        <v>52.40963855</v>
      </c>
    </row>
    <row r="58">
      <c r="A58" s="116"/>
      <c r="B58" s="117" t="s">
        <v>13</v>
      </c>
      <c r="C58" s="118">
        <v>36.0</v>
      </c>
      <c r="D58" s="118">
        <v>61.0</v>
      </c>
      <c r="E58" s="118">
        <v>0.0</v>
      </c>
      <c r="F58" s="118">
        <v>0.0</v>
      </c>
      <c r="G58" s="116"/>
      <c r="H58" s="116"/>
      <c r="J58" s="116"/>
      <c r="K58" s="117" t="s">
        <v>13</v>
      </c>
      <c r="L58" s="118">
        <v>4.0</v>
      </c>
      <c r="M58" s="118">
        <v>10.0</v>
      </c>
      <c r="N58" s="118">
        <v>11.0</v>
      </c>
      <c r="O58" s="118">
        <v>9.0</v>
      </c>
      <c r="P58" s="116"/>
      <c r="Q58" s="116"/>
      <c r="S58" s="116"/>
      <c r="T58" s="117" t="s">
        <v>13</v>
      </c>
      <c r="U58" s="82">
        <v>0.0</v>
      </c>
      <c r="V58" s="82">
        <v>0.0</v>
      </c>
      <c r="W58" s="54">
        <v>46.0</v>
      </c>
      <c r="X58" s="54">
        <v>41.0</v>
      </c>
      <c r="Y58" s="119"/>
      <c r="Z58" s="116"/>
    </row>
    <row r="59">
      <c r="A59" s="112">
        <v>6.0</v>
      </c>
      <c r="B59" s="66" t="s">
        <v>12</v>
      </c>
      <c r="C59" s="63">
        <v>0.0</v>
      </c>
      <c r="D59" s="63">
        <v>0.0</v>
      </c>
      <c r="E59" s="63">
        <v>46.0</v>
      </c>
      <c r="F59" s="63">
        <v>40.0</v>
      </c>
      <c r="G59" s="120">
        <f>SUM(C59:F60)</f>
        <v>164</v>
      </c>
      <c r="H59" s="113">
        <f>((SUM(E59,E60,D59,D60))/(G59))*100</f>
        <v>50</v>
      </c>
      <c r="J59" s="112">
        <v>6.0</v>
      </c>
      <c r="K59" s="114" t="s">
        <v>12</v>
      </c>
      <c r="L59" s="63">
        <v>10.0</v>
      </c>
      <c r="M59" s="63">
        <v>13.0</v>
      </c>
      <c r="N59" s="63">
        <v>14.0</v>
      </c>
      <c r="O59" s="63">
        <v>6.0</v>
      </c>
      <c r="P59" s="120">
        <f>SUM(L59:O60)</f>
        <v>89</v>
      </c>
      <c r="Q59" s="113">
        <f>((SUM(N59,N60,M59,M60))/(P59))*100</f>
        <v>65.16853933</v>
      </c>
      <c r="S59" s="112">
        <v>6.0</v>
      </c>
      <c r="T59" s="114" t="s">
        <v>12</v>
      </c>
      <c r="U59" s="82">
        <v>0.0</v>
      </c>
      <c r="V59" s="82">
        <v>0.0</v>
      </c>
      <c r="W59" s="54">
        <v>41.0</v>
      </c>
      <c r="X59" s="54">
        <v>49.0</v>
      </c>
      <c r="Y59" s="115">
        <f>SUM(W59:X60)</f>
        <v>195</v>
      </c>
      <c r="Z59" s="113">
        <f>((SUM(W59,W60,V59,V60))/(Y59))*100</f>
        <v>49.23076923</v>
      </c>
    </row>
    <row r="60">
      <c r="A60" s="116"/>
      <c r="B60" s="117" t="s">
        <v>13</v>
      </c>
      <c r="C60" s="118">
        <v>42.0</v>
      </c>
      <c r="D60" s="118">
        <v>36.0</v>
      </c>
      <c r="E60" s="118">
        <v>0.0</v>
      </c>
      <c r="F60" s="118">
        <v>0.0</v>
      </c>
      <c r="G60" s="116"/>
      <c r="H60" s="116"/>
      <c r="J60" s="116"/>
      <c r="K60" s="117" t="s">
        <v>13</v>
      </c>
      <c r="L60" s="118">
        <v>6.0</v>
      </c>
      <c r="M60" s="118">
        <v>18.0</v>
      </c>
      <c r="N60" s="118">
        <v>13.0</v>
      </c>
      <c r="O60" s="118">
        <v>9.0</v>
      </c>
      <c r="P60" s="116"/>
      <c r="Q60" s="116"/>
      <c r="S60" s="116"/>
      <c r="T60" s="117" t="s">
        <v>13</v>
      </c>
      <c r="U60" s="82">
        <v>0.0</v>
      </c>
      <c r="V60" s="82">
        <v>0.0</v>
      </c>
      <c r="W60" s="54">
        <v>55.0</v>
      </c>
      <c r="X60" s="54">
        <v>50.0</v>
      </c>
      <c r="Y60" s="119"/>
      <c r="Z60" s="116"/>
    </row>
    <row r="61">
      <c r="A61" s="112">
        <v>7.0</v>
      </c>
      <c r="B61" s="66" t="s">
        <v>12</v>
      </c>
      <c r="C61" s="63">
        <v>0.0</v>
      </c>
      <c r="D61" s="63">
        <v>0.0</v>
      </c>
      <c r="E61" s="63">
        <v>49.0</v>
      </c>
      <c r="F61" s="63">
        <v>19.0</v>
      </c>
      <c r="G61" s="120">
        <f>SUM(C61:F62)</f>
        <v>146</v>
      </c>
      <c r="H61" s="113">
        <f>((SUM(E61,E62,D61,D62))/(G61))*100</f>
        <v>60.95890411</v>
      </c>
      <c r="J61" s="112">
        <v>7.0</v>
      </c>
      <c r="K61" s="114" t="s">
        <v>12</v>
      </c>
      <c r="L61" s="63">
        <v>9.0</v>
      </c>
      <c r="M61" s="63">
        <v>11.0</v>
      </c>
      <c r="N61" s="63">
        <v>17.0</v>
      </c>
      <c r="O61" s="63">
        <v>12.0</v>
      </c>
      <c r="P61" s="120">
        <f>SUM(L61:O62)</f>
        <v>97</v>
      </c>
      <c r="Q61" s="113">
        <f>((SUM(N61,N62,M61,M62))/(P61))*100</f>
        <v>62.88659794</v>
      </c>
    </row>
    <row r="62">
      <c r="A62" s="116"/>
      <c r="B62" s="117" t="s">
        <v>13</v>
      </c>
      <c r="C62" s="118">
        <v>38.0</v>
      </c>
      <c r="D62" s="118">
        <v>40.0</v>
      </c>
      <c r="E62" s="118">
        <v>0.0</v>
      </c>
      <c r="F62" s="118">
        <v>0.0</v>
      </c>
      <c r="G62" s="116"/>
      <c r="H62" s="116"/>
      <c r="J62" s="116"/>
      <c r="K62" s="117" t="s">
        <v>13</v>
      </c>
      <c r="L62" s="118">
        <v>10.0</v>
      </c>
      <c r="M62" s="118">
        <v>17.0</v>
      </c>
      <c r="N62" s="118">
        <v>16.0</v>
      </c>
      <c r="O62" s="118">
        <v>5.0</v>
      </c>
      <c r="P62" s="116"/>
      <c r="Q62" s="116"/>
    </row>
    <row r="63">
      <c r="A63" s="112">
        <v>8.0</v>
      </c>
      <c r="B63" s="66" t="s">
        <v>12</v>
      </c>
      <c r="C63" s="63">
        <v>0.0</v>
      </c>
      <c r="D63" s="63">
        <v>0.0</v>
      </c>
      <c r="E63" s="63">
        <v>27.0</v>
      </c>
      <c r="F63" s="63">
        <v>21.0</v>
      </c>
      <c r="G63" s="120">
        <f>SUM(C63:F64)</f>
        <v>103</v>
      </c>
      <c r="H63" s="113">
        <f>((SUM(E63,E64,D63,D64))/(G63))*100</f>
        <v>50.48543689</v>
      </c>
      <c r="J63" s="112">
        <v>8.0</v>
      </c>
      <c r="K63" s="114" t="s">
        <v>12</v>
      </c>
      <c r="L63" s="63">
        <v>15.0</v>
      </c>
      <c r="M63" s="63">
        <v>7.0</v>
      </c>
      <c r="N63" s="63">
        <v>7.0</v>
      </c>
      <c r="O63" s="63">
        <v>14.0</v>
      </c>
      <c r="P63" s="120">
        <f>SUM(L63:O64)</f>
        <v>81</v>
      </c>
      <c r="Q63" s="113">
        <f>((SUM(N63,N64,M63,M64))/(P63))*100</f>
        <v>38.27160494</v>
      </c>
    </row>
    <row r="64">
      <c r="A64" s="116"/>
      <c r="B64" s="117" t="s">
        <v>13</v>
      </c>
      <c r="C64" s="118">
        <v>30.0</v>
      </c>
      <c r="D64" s="118">
        <v>25.0</v>
      </c>
      <c r="E64" s="118">
        <v>0.0</v>
      </c>
      <c r="F64" s="118">
        <v>0.0</v>
      </c>
      <c r="G64" s="116"/>
      <c r="H64" s="116"/>
      <c r="J64" s="116"/>
      <c r="K64" s="117" t="s">
        <v>13</v>
      </c>
      <c r="L64" s="118">
        <v>11.0</v>
      </c>
      <c r="M64" s="118">
        <v>5.0</v>
      </c>
      <c r="N64" s="118">
        <v>12.0</v>
      </c>
      <c r="O64" s="118">
        <v>10.0</v>
      </c>
      <c r="P64" s="116"/>
      <c r="Q64" s="116"/>
    </row>
    <row r="65">
      <c r="A65" s="112">
        <v>9.0</v>
      </c>
      <c r="B65" s="66" t="s">
        <v>12</v>
      </c>
      <c r="C65" s="63">
        <v>0.0</v>
      </c>
      <c r="D65" s="63">
        <v>0.0</v>
      </c>
      <c r="E65" s="63">
        <v>33.0</v>
      </c>
      <c r="F65" s="63">
        <v>38.0</v>
      </c>
      <c r="G65" s="120">
        <f>SUM(C65:F66)</f>
        <v>146</v>
      </c>
      <c r="H65" s="113">
        <f>((SUM(E65,E66,D65,D66))/(G65))*100</f>
        <v>50</v>
      </c>
      <c r="J65" s="112">
        <v>9.0</v>
      </c>
      <c r="K65" s="114" t="s">
        <v>12</v>
      </c>
      <c r="L65" s="54">
        <v>16.0</v>
      </c>
      <c r="M65" s="54">
        <v>17.0</v>
      </c>
      <c r="N65" s="54">
        <v>21.0</v>
      </c>
      <c r="O65" s="54">
        <v>23.0</v>
      </c>
      <c r="P65" s="115">
        <v>170.0</v>
      </c>
      <c r="Q65" s="113">
        <f>((SUM(N65,N66,M65,M66))/(P65))*100</f>
        <v>50</v>
      </c>
    </row>
    <row r="66">
      <c r="A66" s="116"/>
      <c r="B66" s="117" t="s">
        <v>13</v>
      </c>
      <c r="C66" s="118">
        <v>35.0</v>
      </c>
      <c r="D66" s="118">
        <v>40.0</v>
      </c>
      <c r="E66" s="118">
        <v>0.0</v>
      </c>
      <c r="F66" s="118">
        <v>0.0</v>
      </c>
      <c r="G66" s="116"/>
      <c r="H66" s="116"/>
      <c r="J66" s="116"/>
      <c r="K66" s="117" t="s">
        <v>13</v>
      </c>
      <c r="L66" s="118">
        <v>17.0</v>
      </c>
      <c r="M66" s="118">
        <v>21.0</v>
      </c>
      <c r="N66" s="118">
        <v>26.0</v>
      </c>
      <c r="O66" s="118">
        <v>29.0</v>
      </c>
      <c r="P66" s="116"/>
      <c r="Q66" s="116"/>
    </row>
    <row r="67">
      <c r="A67" s="112">
        <v>10.0</v>
      </c>
      <c r="B67" s="66" t="s">
        <v>12</v>
      </c>
      <c r="C67" s="63">
        <v>0.0</v>
      </c>
      <c r="D67" s="63">
        <v>0.0</v>
      </c>
      <c r="E67" s="63">
        <v>25.0</v>
      </c>
      <c r="F67" s="63">
        <v>24.0</v>
      </c>
      <c r="G67" s="120">
        <f>SUM(C67:F68)</f>
        <v>115</v>
      </c>
      <c r="H67" s="113">
        <f>((SUM(E67,E68,D67,D68))/(G67))*100</f>
        <v>53.91304348</v>
      </c>
      <c r="J67" s="112">
        <v>10.0</v>
      </c>
      <c r="K67" s="114" t="s">
        <v>12</v>
      </c>
      <c r="L67" s="63">
        <v>22.0</v>
      </c>
      <c r="M67" s="63">
        <v>39.0</v>
      </c>
      <c r="N67" s="63">
        <v>35.0</v>
      </c>
      <c r="O67" s="63">
        <v>31.0</v>
      </c>
      <c r="P67" s="120">
        <f>SUM(L67:O68)</f>
        <v>262</v>
      </c>
      <c r="Q67" s="113">
        <f>((SUM(N67,N68,M67,M68))/(P67))*100</f>
        <v>59.92366412</v>
      </c>
    </row>
    <row r="68">
      <c r="A68" s="116"/>
      <c r="B68" s="117" t="s">
        <v>13</v>
      </c>
      <c r="C68" s="118">
        <v>29.0</v>
      </c>
      <c r="D68" s="118">
        <v>37.0</v>
      </c>
      <c r="E68" s="118">
        <v>0.0</v>
      </c>
      <c r="F68" s="118">
        <v>0.0</v>
      </c>
      <c r="G68" s="116"/>
      <c r="H68" s="116"/>
      <c r="J68" s="116"/>
      <c r="K68" s="117" t="s">
        <v>13</v>
      </c>
      <c r="L68" s="118">
        <v>29.0</v>
      </c>
      <c r="M68" s="118">
        <v>33.0</v>
      </c>
      <c r="N68" s="118">
        <v>50.0</v>
      </c>
      <c r="O68" s="118">
        <v>23.0</v>
      </c>
      <c r="P68" s="116"/>
      <c r="Q68" s="116"/>
    </row>
    <row r="69">
      <c r="A69" s="112">
        <v>11.0</v>
      </c>
      <c r="B69" s="66" t="s">
        <v>12</v>
      </c>
      <c r="C69" s="63">
        <v>0.0</v>
      </c>
      <c r="D69" s="63">
        <v>0.0</v>
      </c>
      <c r="E69" s="63">
        <v>30.0</v>
      </c>
      <c r="F69" s="63">
        <v>15.0</v>
      </c>
      <c r="G69" s="120">
        <f>SUM(C69:F70)</f>
        <v>80</v>
      </c>
      <c r="H69" s="113">
        <f>((SUM(E69,E70,D69,D70))/(G69))*100</f>
        <v>72.5</v>
      </c>
      <c r="J69" s="112">
        <v>11.0</v>
      </c>
      <c r="K69" s="114" t="s">
        <v>12</v>
      </c>
      <c r="L69" s="63">
        <v>14.0</v>
      </c>
      <c r="M69" s="63">
        <v>23.0</v>
      </c>
      <c r="N69" s="63">
        <v>18.0</v>
      </c>
      <c r="O69" s="63">
        <v>8.0</v>
      </c>
      <c r="P69" s="120">
        <f>SUM(L69:O70)</f>
        <v>134</v>
      </c>
      <c r="Q69" s="113">
        <f>((SUM(N69,N70,M69,M70))/(P69))*100</f>
        <v>63.43283582</v>
      </c>
    </row>
    <row r="70">
      <c r="A70" s="116"/>
      <c r="B70" s="117" t="s">
        <v>13</v>
      </c>
      <c r="C70" s="118">
        <v>7.0</v>
      </c>
      <c r="D70" s="118">
        <v>28.0</v>
      </c>
      <c r="E70" s="118">
        <v>0.0</v>
      </c>
      <c r="F70" s="118">
        <v>0.0</v>
      </c>
      <c r="G70" s="116"/>
      <c r="H70" s="116"/>
      <c r="J70" s="116"/>
      <c r="K70" s="117" t="s">
        <v>13</v>
      </c>
      <c r="L70" s="118">
        <v>18.0</v>
      </c>
      <c r="M70" s="118">
        <v>27.0</v>
      </c>
      <c r="N70" s="118">
        <v>17.0</v>
      </c>
      <c r="O70" s="118">
        <v>9.0</v>
      </c>
      <c r="P70" s="116"/>
      <c r="Q70" s="116"/>
    </row>
    <row r="71">
      <c r="A71" s="112">
        <v>12.0</v>
      </c>
      <c r="B71" s="66" t="s">
        <v>12</v>
      </c>
      <c r="C71" s="63">
        <v>0.0</v>
      </c>
      <c r="D71" s="63">
        <v>0.0</v>
      </c>
      <c r="E71" s="63">
        <v>41.0</v>
      </c>
      <c r="F71" s="63">
        <v>40.0</v>
      </c>
      <c r="G71" s="120">
        <f>SUM(C71:F72)</f>
        <v>148</v>
      </c>
      <c r="H71" s="113">
        <f>((SUM(E71,E72,D71,D72))/(G71))*100</f>
        <v>54.72972973</v>
      </c>
      <c r="J71" s="112">
        <v>12.0</v>
      </c>
      <c r="K71" s="66" t="s">
        <v>12</v>
      </c>
      <c r="L71" s="121">
        <v>18.0</v>
      </c>
      <c r="M71" s="121">
        <v>20.0</v>
      </c>
      <c r="N71" s="121">
        <v>24.0</v>
      </c>
      <c r="O71" s="121">
        <v>9.0</v>
      </c>
      <c r="P71" s="120">
        <f>SUM(L71:O72)</f>
        <v>150</v>
      </c>
      <c r="Q71" s="113">
        <f>((SUM(N71,N72,M71,M72))/(P71))*100</f>
        <v>62.66666667</v>
      </c>
    </row>
    <row r="72">
      <c r="A72" s="116"/>
      <c r="B72" s="117" t="s">
        <v>13</v>
      </c>
      <c r="C72" s="118">
        <v>27.0</v>
      </c>
      <c r="D72" s="118">
        <v>40.0</v>
      </c>
      <c r="E72" s="118">
        <v>0.0</v>
      </c>
      <c r="F72" s="118">
        <v>0.0</v>
      </c>
      <c r="G72" s="116"/>
      <c r="H72" s="116"/>
      <c r="J72" s="116"/>
      <c r="K72" s="117" t="s">
        <v>13</v>
      </c>
      <c r="L72" s="122">
        <v>13.0</v>
      </c>
      <c r="M72" s="122">
        <v>25.0</v>
      </c>
      <c r="N72" s="122">
        <v>25.0</v>
      </c>
      <c r="O72" s="122">
        <v>16.0</v>
      </c>
      <c r="P72" s="116"/>
      <c r="Q72" s="116"/>
    </row>
    <row r="73">
      <c r="A73" s="112">
        <v>13.0</v>
      </c>
      <c r="B73" s="66" t="s">
        <v>12</v>
      </c>
      <c r="C73" s="63">
        <v>0.0</v>
      </c>
      <c r="D73" s="63">
        <v>0.0</v>
      </c>
      <c r="E73" s="63">
        <v>50.0</v>
      </c>
      <c r="F73" s="63">
        <v>31.0</v>
      </c>
      <c r="G73" s="120">
        <f>SUM(C73:F74)</f>
        <v>151</v>
      </c>
      <c r="H73" s="113">
        <f>((SUM(E73,E74,D73,D74))/(G73))*100</f>
        <v>64.2384106</v>
      </c>
      <c r="J73" s="112">
        <v>13.0</v>
      </c>
      <c r="K73" s="66" t="s">
        <v>12</v>
      </c>
      <c r="L73" s="121">
        <v>15.0</v>
      </c>
      <c r="M73" s="121">
        <v>22.0</v>
      </c>
      <c r="N73" s="121">
        <v>16.0</v>
      </c>
      <c r="O73" s="121">
        <v>9.0</v>
      </c>
      <c r="P73" s="120">
        <f>SUM(L73:O74)</f>
        <v>113</v>
      </c>
      <c r="Q73" s="113">
        <f>((SUM(N73,N74,M73,M74))/(P73))*100</f>
        <v>58.40707965</v>
      </c>
    </row>
    <row r="74">
      <c r="A74" s="116"/>
      <c r="B74" s="117" t="s">
        <v>13</v>
      </c>
      <c r="C74" s="118">
        <v>23.0</v>
      </c>
      <c r="D74" s="118">
        <v>47.0</v>
      </c>
      <c r="E74" s="118">
        <v>0.0</v>
      </c>
      <c r="F74" s="118">
        <v>0.0</v>
      </c>
      <c r="G74" s="116"/>
      <c r="H74" s="116"/>
      <c r="J74" s="116"/>
      <c r="K74" s="117" t="s">
        <v>13</v>
      </c>
      <c r="L74" s="122">
        <v>9.0</v>
      </c>
      <c r="M74" s="122">
        <v>17.0</v>
      </c>
      <c r="N74" s="122">
        <v>11.0</v>
      </c>
      <c r="O74" s="122">
        <v>14.0</v>
      </c>
      <c r="P74" s="116"/>
      <c r="Q74" s="116"/>
    </row>
    <row r="75">
      <c r="A75" s="112">
        <v>14.0</v>
      </c>
      <c r="B75" s="66" t="s">
        <v>12</v>
      </c>
      <c r="C75" s="63">
        <v>0.0</v>
      </c>
      <c r="D75" s="63">
        <v>0.0</v>
      </c>
      <c r="E75" s="63">
        <v>16.0</v>
      </c>
      <c r="F75" s="63">
        <v>7.0</v>
      </c>
      <c r="G75" s="120">
        <f>SUM(C75:F76)</f>
        <v>48</v>
      </c>
      <c r="H75" s="113">
        <f>((SUM(E75,E76,D75,D76))/(G75))*100</f>
        <v>62.5</v>
      </c>
      <c r="J75" s="112">
        <v>14.0</v>
      </c>
      <c r="K75" s="66" t="s">
        <v>12</v>
      </c>
      <c r="L75" s="121">
        <v>17.0</v>
      </c>
      <c r="M75" s="121">
        <v>28.0</v>
      </c>
      <c r="N75" s="121">
        <v>31.0</v>
      </c>
      <c r="O75" s="121">
        <v>18.0</v>
      </c>
      <c r="P75" s="120">
        <f>SUM(L75:O76)</f>
        <v>187</v>
      </c>
      <c r="Q75" s="113">
        <f>((SUM(N75,N76,M75,M76))/(P75))*100</f>
        <v>62.56684492</v>
      </c>
    </row>
    <row r="76">
      <c r="A76" s="116"/>
      <c r="B76" s="117" t="s">
        <v>13</v>
      </c>
      <c r="C76" s="118">
        <v>11.0</v>
      </c>
      <c r="D76" s="118">
        <v>14.0</v>
      </c>
      <c r="E76" s="118">
        <v>0.0</v>
      </c>
      <c r="F76" s="118">
        <v>0.0</v>
      </c>
      <c r="G76" s="116"/>
      <c r="H76" s="116"/>
      <c r="J76" s="116"/>
      <c r="K76" s="117" t="s">
        <v>13</v>
      </c>
      <c r="L76" s="122">
        <v>22.0</v>
      </c>
      <c r="M76" s="122">
        <v>31.0</v>
      </c>
      <c r="N76" s="122">
        <v>27.0</v>
      </c>
      <c r="O76" s="122">
        <v>13.0</v>
      </c>
      <c r="P76" s="116"/>
      <c r="Q76" s="116"/>
    </row>
    <row r="77">
      <c r="A77" s="112">
        <v>15.0</v>
      </c>
      <c r="B77" s="66" t="s">
        <v>12</v>
      </c>
      <c r="C77" s="63">
        <v>0.0</v>
      </c>
      <c r="D77" s="63">
        <v>0.0</v>
      </c>
      <c r="E77" s="63">
        <v>28.0</v>
      </c>
      <c r="F77" s="63">
        <v>27.0</v>
      </c>
      <c r="G77" s="120">
        <f>SUM(C77:F78)</f>
        <v>123</v>
      </c>
      <c r="H77" s="113">
        <f>((SUM(E77,E78,D77,D78))/(G77))*100</f>
        <v>60.16260163</v>
      </c>
      <c r="J77" s="112">
        <v>15.0</v>
      </c>
      <c r="K77" s="66" t="s">
        <v>12</v>
      </c>
      <c r="L77" s="121">
        <v>3.0</v>
      </c>
      <c r="M77" s="121">
        <v>13.0</v>
      </c>
      <c r="N77" s="121">
        <v>3.0</v>
      </c>
      <c r="O77" s="121">
        <v>3.0</v>
      </c>
      <c r="P77" s="120">
        <f>SUM(L77:O78)</f>
        <v>51</v>
      </c>
      <c r="Q77" s="113">
        <f>((SUM(N77,N78,M77,M78))/(P77))*100</f>
        <v>60.78431373</v>
      </c>
    </row>
    <row r="78">
      <c r="A78" s="116"/>
      <c r="B78" s="117" t="s">
        <v>13</v>
      </c>
      <c r="C78" s="118">
        <v>22.0</v>
      </c>
      <c r="D78" s="118">
        <v>46.0</v>
      </c>
      <c r="E78" s="118">
        <v>0.0</v>
      </c>
      <c r="F78" s="118">
        <v>0.0</v>
      </c>
      <c r="G78" s="116"/>
      <c r="H78" s="116"/>
      <c r="J78" s="116"/>
      <c r="K78" s="117" t="s">
        <v>13</v>
      </c>
      <c r="L78" s="122">
        <v>6.0</v>
      </c>
      <c r="M78" s="122">
        <v>6.0</v>
      </c>
      <c r="N78" s="122">
        <v>9.0</v>
      </c>
      <c r="O78" s="122">
        <v>8.0</v>
      </c>
      <c r="P78" s="116"/>
      <c r="Q78" s="116"/>
    </row>
    <row r="79">
      <c r="A79" s="112">
        <v>16.0</v>
      </c>
      <c r="B79" s="114" t="s">
        <v>12</v>
      </c>
      <c r="C79" s="54">
        <v>0.0</v>
      </c>
      <c r="D79" s="54">
        <v>0.0</v>
      </c>
      <c r="E79" s="54">
        <v>27.0</v>
      </c>
      <c r="F79" s="54">
        <v>23.0</v>
      </c>
      <c r="G79" s="115">
        <f>SUM(C79:F80)</f>
        <v>96</v>
      </c>
      <c r="H79" s="113">
        <f>((SUM(E79,E80,D79,D80))/(G79))*100</f>
        <v>57.29166667</v>
      </c>
      <c r="J79" s="112">
        <v>16.0</v>
      </c>
      <c r="K79" s="66" t="s">
        <v>12</v>
      </c>
      <c r="L79" s="121">
        <v>10.0</v>
      </c>
      <c r="M79" s="121">
        <v>19.0</v>
      </c>
      <c r="N79" s="121">
        <v>27.0</v>
      </c>
      <c r="O79" s="121">
        <v>8.0</v>
      </c>
      <c r="P79" s="120">
        <f>SUM(L79:O80)</f>
        <v>112</v>
      </c>
      <c r="Q79" s="113">
        <f>((SUM(N79,N80,M79,M80))/(P79))*100</f>
        <v>66.96428571</v>
      </c>
    </row>
    <row r="80">
      <c r="A80" s="116"/>
      <c r="B80" s="117" t="s">
        <v>13</v>
      </c>
      <c r="C80" s="118">
        <v>18.0</v>
      </c>
      <c r="D80" s="118">
        <v>28.0</v>
      </c>
      <c r="E80" s="118">
        <v>0.0</v>
      </c>
      <c r="F80" s="118">
        <v>0.0</v>
      </c>
      <c r="G80" s="116"/>
      <c r="H80" s="116"/>
      <c r="J80" s="116"/>
      <c r="K80" s="117" t="s">
        <v>13</v>
      </c>
      <c r="L80" s="122">
        <v>11.0</v>
      </c>
      <c r="M80" s="122">
        <v>9.0</v>
      </c>
      <c r="N80" s="122">
        <v>20.0</v>
      </c>
      <c r="O80" s="122">
        <v>8.0</v>
      </c>
      <c r="P80" s="116"/>
      <c r="Q80" s="116"/>
    </row>
    <row r="81">
      <c r="A81" s="112">
        <v>17.0</v>
      </c>
      <c r="B81" s="114" t="s">
        <v>12</v>
      </c>
      <c r="C81" s="63">
        <v>0.0</v>
      </c>
      <c r="D81" s="63">
        <v>0.0</v>
      </c>
      <c r="E81" s="63">
        <v>51.0</v>
      </c>
      <c r="F81" s="63">
        <v>19.0</v>
      </c>
      <c r="G81" s="120">
        <f>SUM(C81:F82)</f>
        <v>123</v>
      </c>
      <c r="H81" s="113">
        <f>((SUM(E81,E82,D81,D82))/(G81))*100</f>
        <v>72.35772358</v>
      </c>
      <c r="J81" s="112">
        <v>17.0</v>
      </c>
      <c r="K81" s="66" t="s">
        <v>12</v>
      </c>
      <c r="L81" s="121">
        <v>5.0</v>
      </c>
      <c r="M81" s="121">
        <v>26.0</v>
      </c>
      <c r="N81" s="121">
        <v>21.0</v>
      </c>
      <c r="O81" s="121">
        <v>8.0</v>
      </c>
      <c r="P81" s="120">
        <f>SUM(L81:O82)</f>
        <v>112</v>
      </c>
      <c r="Q81" s="113">
        <f>((SUM(N81,N82,M81,M82))/(P81))*100</f>
        <v>72.32142857</v>
      </c>
    </row>
    <row r="82">
      <c r="A82" s="116"/>
      <c r="B82" s="117" t="s">
        <v>13</v>
      </c>
      <c r="C82" s="118">
        <v>15.0</v>
      </c>
      <c r="D82" s="118">
        <v>38.0</v>
      </c>
      <c r="E82" s="118">
        <v>0.0</v>
      </c>
      <c r="F82" s="118">
        <v>0.0</v>
      </c>
      <c r="G82" s="116"/>
      <c r="H82" s="116"/>
      <c r="J82" s="116"/>
      <c r="K82" s="117" t="s">
        <v>13</v>
      </c>
      <c r="L82" s="122">
        <v>9.0</v>
      </c>
      <c r="M82" s="122">
        <v>22.0</v>
      </c>
      <c r="N82" s="122">
        <v>12.0</v>
      </c>
      <c r="O82" s="122">
        <v>9.0</v>
      </c>
      <c r="P82" s="116"/>
      <c r="Q82" s="116"/>
    </row>
    <row r="83">
      <c r="A83" s="112">
        <v>18.0</v>
      </c>
      <c r="B83" s="114" t="s">
        <v>12</v>
      </c>
      <c r="C83" s="63">
        <v>0.0</v>
      </c>
      <c r="D83" s="63">
        <v>0.0</v>
      </c>
      <c r="E83" s="63">
        <v>31.0</v>
      </c>
      <c r="F83" s="63">
        <v>17.0</v>
      </c>
      <c r="G83" s="120">
        <f>SUM(C83:F84)</f>
        <v>91</v>
      </c>
      <c r="H83" s="113">
        <f>((SUM(E83,E84,D83,D84))/(G83))*100</f>
        <v>68.13186813</v>
      </c>
      <c r="J83" s="112">
        <v>18.0</v>
      </c>
      <c r="K83" s="66" t="s">
        <v>12</v>
      </c>
      <c r="L83" s="121">
        <v>10.0</v>
      </c>
      <c r="M83" s="121">
        <v>13.0</v>
      </c>
      <c r="N83" s="121">
        <v>21.0</v>
      </c>
      <c r="O83" s="121">
        <v>9.0</v>
      </c>
      <c r="P83" s="120">
        <f>SUM(L83:O84)</f>
        <v>120</v>
      </c>
      <c r="Q83" s="113">
        <f>((SUM(N83,N84,M83,M84))/(P83))*100</f>
        <v>62.5</v>
      </c>
    </row>
    <row r="84">
      <c r="A84" s="116"/>
      <c r="B84" s="117" t="s">
        <v>13</v>
      </c>
      <c r="C84" s="118">
        <v>12.0</v>
      </c>
      <c r="D84" s="118">
        <v>31.0</v>
      </c>
      <c r="E84" s="118">
        <v>0.0</v>
      </c>
      <c r="F84" s="118">
        <v>0.0</v>
      </c>
      <c r="G84" s="116"/>
      <c r="H84" s="116"/>
      <c r="J84" s="116"/>
      <c r="K84" s="117" t="s">
        <v>13</v>
      </c>
      <c r="L84" s="122">
        <v>14.0</v>
      </c>
      <c r="M84" s="122">
        <v>23.0</v>
      </c>
      <c r="N84" s="122">
        <v>18.0</v>
      </c>
      <c r="O84" s="122">
        <v>12.0</v>
      </c>
      <c r="P84" s="116"/>
      <c r="Q84" s="116"/>
    </row>
    <row r="85">
      <c r="A85" s="112">
        <v>19.0</v>
      </c>
      <c r="B85" s="114" t="s">
        <v>12</v>
      </c>
      <c r="C85" s="63">
        <v>0.0</v>
      </c>
      <c r="D85" s="63">
        <v>0.0</v>
      </c>
      <c r="E85" s="63">
        <v>22.0</v>
      </c>
      <c r="F85" s="63">
        <v>16.0</v>
      </c>
      <c r="G85" s="120">
        <f>SUM(C85:F86)</f>
        <v>84</v>
      </c>
      <c r="H85" s="113">
        <f>((SUM(E85,E86,D85,D86))/(G85))*100</f>
        <v>50</v>
      </c>
    </row>
    <row r="86">
      <c r="A86" s="116"/>
      <c r="B86" s="117" t="s">
        <v>13</v>
      </c>
      <c r="C86" s="118">
        <v>26.0</v>
      </c>
      <c r="D86" s="118">
        <v>20.0</v>
      </c>
      <c r="E86" s="118">
        <v>0.0</v>
      </c>
      <c r="F86" s="118">
        <v>0.0</v>
      </c>
      <c r="G86" s="116"/>
      <c r="H86" s="116"/>
    </row>
    <row r="87">
      <c r="A87" s="112">
        <v>20.0</v>
      </c>
      <c r="B87" s="114" t="s">
        <v>12</v>
      </c>
      <c r="C87" s="63">
        <v>0.0</v>
      </c>
      <c r="D87" s="63">
        <v>0.0</v>
      </c>
      <c r="E87" s="63">
        <v>26.0</v>
      </c>
      <c r="F87" s="63">
        <v>7.0</v>
      </c>
      <c r="G87" s="120">
        <f>SUM(C87:F88)</f>
        <v>80</v>
      </c>
      <c r="H87" s="113">
        <f>((SUM(E87,E88,D87,D88))/(G87))*100</f>
        <v>75</v>
      </c>
    </row>
    <row r="88">
      <c r="A88" s="116"/>
      <c r="B88" s="117" t="s">
        <v>13</v>
      </c>
      <c r="C88" s="118">
        <v>13.0</v>
      </c>
      <c r="D88" s="118">
        <v>34.0</v>
      </c>
      <c r="E88" s="118">
        <v>0.0</v>
      </c>
      <c r="F88" s="118">
        <v>0.0</v>
      </c>
      <c r="G88" s="116"/>
      <c r="H88" s="116"/>
    </row>
    <row r="89">
      <c r="A89" s="112">
        <v>21.0</v>
      </c>
      <c r="B89" s="114" t="s">
        <v>12</v>
      </c>
      <c r="C89" s="63">
        <v>0.0</v>
      </c>
      <c r="D89" s="63">
        <v>0.0</v>
      </c>
      <c r="E89" s="63">
        <v>39.0</v>
      </c>
      <c r="F89" s="63">
        <v>15.0</v>
      </c>
      <c r="G89" s="120">
        <f>SUM(C89:F90)</f>
        <v>111</v>
      </c>
      <c r="H89" s="113">
        <f>((SUM(E89,E90,D89,D90))/(G89))*100</f>
        <v>69.36936937</v>
      </c>
    </row>
    <row r="90">
      <c r="A90" s="116"/>
      <c r="B90" s="117" t="s">
        <v>13</v>
      </c>
      <c r="C90" s="118">
        <v>19.0</v>
      </c>
      <c r="D90" s="118">
        <v>38.0</v>
      </c>
      <c r="E90" s="118">
        <v>0.0</v>
      </c>
      <c r="F90" s="118">
        <v>0.0</v>
      </c>
      <c r="G90" s="116"/>
      <c r="H90" s="116"/>
    </row>
    <row r="91">
      <c r="A91" s="112">
        <v>22.0</v>
      </c>
      <c r="B91" s="114" t="s">
        <v>12</v>
      </c>
      <c r="C91" s="63">
        <v>0.0</v>
      </c>
      <c r="D91" s="63">
        <v>0.0</v>
      </c>
      <c r="E91" s="63">
        <v>55.0</v>
      </c>
      <c r="F91" s="63">
        <v>27.0</v>
      </c>
      <c r="G91" s="120">
        <f>SUM(C91:F92)</f>
        <v>158</v>
      </c>
      <c r="H91" s="113">
        <f>((SUM(E91,E92,D91,D92))/(G91))*100</f>
        <v>74.05063291</v>
      </c>
    </row>
    <row r="92">
      <c r="A92" s="116"/>
      <c r="B92" s="117" t="s">
        <v>13</v>
      </c>
      <c r="C92" s="118">
        <v>14.0</v>
      </c>
      <c r="D92" s="118">
        <v>62.0</v>
      </c>
      <c r="E92" s="118">
        <v>0.0</v>
      </c>
      <c r="F92" s="118">
        <v>0.0</v>
      </c>
      <c r="G92" s="116"/>
      <c r="H92" s="116"/>
    </row>
    <row r="93">
      <c r="A93" s="112">
        <v>23.0</v>
      </c>
      <c r="B93" s="114" t="s">
        <v>12</v>
      </c>
      <c r="C93" s="63">
        <v>0.0</v>
      </c>
      <c r="D93" s="63">
        <v>0.0</v>
      </c>
      <c r="E93" s="63">
        <v>29.0</v>
      </c>
      <c r="F93" s="63">
        <v>26.0</v>
      </c>
      <c r="G93" s="120">
        <f>SUM(C93:F94)</f>
        <v>107</v>
      </c>
      <c r="H93" s="113">
        <f>((SUM(E93,E94,D93,D94))/(G93))*100</f>
        <v>57.00934579</v>
      </c>
    </row>
    <row r="94">
      <c r="A94" s="116"/>
      <c r="B94" s="117" t="s">
        <v>13</v>
      </c>
      <c r="C94" s="118">
        <v>20.0</v>
      </c>
      <c r="D94" s="118">
        <v>32.0</v>
      </c>
      <c r="E94" s="118">
        <v>0.0</v>
      </c>
      <c r="F94" s="118">
        <v>0.0</v>
      </c>
      <c r="G94" s="116"/>
      <c r="H94" s="116"/>
    </row>
    <row r="95">
      <c r="A95" s="112">
        <v>24.0</v>
      </c>
      <c r="B95" s="114" t="s">
        <v>12</v>
      </c>
      <c r="C95" s="63">
        <v>0.0</v>
      </c>
      <c r="D95" s="63">
        <v>0.0</v>
      </c>
      <c r="E95" s="63">
        <v>30.0</v>
      </c>
      <c r="F95" s="63">
        <v>20.0</v>
      </c>
      <c r="G95" s="120">
        <f>SUM(C95:F96)</f>
        <v>105</v>
      </c>
      <c r="H95" s="113">
        <f>((SUM(E95,E96,D95,D96))/(G95))*100</f>
        <v>58.0952381</v>
      </c>
    </row>
    <row r="96">
      <c r="A96" s="116"/>
      <c r="B96" s="117" t="s">
        <v>13</v>
      </c>
      <c r="C96" s="118">
        <v>24.0</v>
      </c>
      <c r="D96" s="118">
        <v>31.0</v>
      </c>
      <c r="E96" s="118">
        <v>0.0</v>
      </c>
      <c r="F96" s="118">
        <v>0.0</v>
      </c>
      <c r="G96" s="116"/>
      <c r="H96" s="116"/>
    </row>
    <row r="97">
      <c r="A97" s="112">
        <v>25.0</v>
      </c>
      <c r="B97" s="114" t="s">
        <v>12</v>
      </c>
      <c r="C97" s="63">
        <v>0.0</v>
      </c>
      <c r="D97" s="63">
        <v>0.0</v>
      </c>
      <c r="E97" s="63">
        <v>36.0</v>
      </c>
      <c r="F97" s="63">
        <v>18.0</v>
      </c>
      <c r="G97" s="120">
        <f>SUM(C97:F98)</f>
        <v>115</v>
      </c>
      <c r="H97" s="113">
        <f>((SUM(E97,E98,D97,D98))/(G97))*100</f>
        <v>68.69565217</v>
      </c>
    </row>
    <row r="98">
      <c r="A98" s="116"/>
      <c r="B98" s="117" t="s">
        <v>13</v>
      </c>
      <c r="C98" s="118">
        <v>18.0</v>
      </c>
      <c r="D98" s="118">
        <v>43.0</v>
      </c>
      <c r="E98" s="118">
        <v>0.0</v>
      </c>
      <c r="F98" s="118">
        <v>0.0</v>
      </c>
      <c r="G98" s="116"/>
      <c r="H98" s="116"/>
    </row>
    <row r="99">
      <c r="A99" s="112">
        <v>26.0</v>
      </c>
      <c r="B99" s="114" t="s">
        <v>12</v>
      </c>
      <c r="C99" s="63">
        <v>0.0</v>
      </c>
      <c r="D99" s="63">
        <v>0.0</v>
      </c>
      <c r="E99" s="63">
        <v>26.0</v>
      </c>
      <c r="F99" s="63">
        <v>18.0</v>
      </c>
      <c r="G99" s="120">
        <f>SUM(C99:F100)</f>
        <v>99</v>
      </c>
      <c r="H99" s="113">
        <f>((SUM(E99,E100,D99,D100))/(G99))*100</f>
        <v>62.62626263</v>
      </c>
    </row>
    <row r="100">
      <c r="A100" s="116"/>
      <c r="B100" s="117" t="s">
        <v>13</v>
      </c>
      <c r="C100" s="118">
        <v>19.0</v>
      </c>
      <c r="D100" s="118">
        <v>36.0</v>
      </c>
      <c r="E100" s="118">
        <v>0.0</v>
      </c>
      <c r="F100" s="118">
        <v>0.0</v>
      </c>
      <c r="G100" s="116"/>
      <c r="H100" s="116"/>
    </row>
    <row r="101">
      <c r="A101" s="112">
        <v>27.0</v>
      </c>
      <c r="B101" s="114" t="s">
        <v>12</v>
      </c>
      <c r="C101" s="63">
        <v>0.0</v>
      </c>
      <c r="D101" s="63">
        <v>0.0</v>
      </c>
      <c r="E101" s="63">
        <v>25.0</v>
      </c>
      <c r="F101" s="63">
        <v>18.0</v>
      </c>
      <c r="G101" s="120">
        <f>SUM(C101:F102)</f>
        <v>92</v>
      </c>
      <c r="H101" s="113">
        <f>((SUM(E101,E102,D101,D102))/(G101))*100</f>
        <v>60.86956522</v>
      </c>
    </row>
    <row r="102">
      <c r="A102" s="116"/>
      <c r="B102" s="117" t="s">
        <v>13</v>
      </c>
      <c r="C102" s="118">
        <v>18.0</v>
      </c>
      <c r="D102" s="118">
        <v>31.0</v>
      </c>
      <c r="E102" s="118">
        <v>0.0</v>
      </c>
      <c r="F102" s="118">
        <v>0.0</v>
      </c>
      <c r="G102" s="116"/>
      <c r="H102" s="116"/>
    </row>
    <row r="103">
      <c r="A103" s="112">
        <v>28.0</v>
      </c>
      <c r="B103" s="114" t="s">
        <v>12</v>
      </c>
      <c r="C103" s="63">
        <v>0.0</v>
      </c>
      <c r="D103" s="63">
        <v>0.0</v>
      </c>
      <c r="E103" s="63">
        <v>29.0</v>
      </c>
      <c r="F103" s="63">
        <v>23.0</v>
      </c>
      <c r="G103" s="120">
        <f>SUM(C103:F104)</f>
        <v>132</v>
      </c>
      <c r="H103" s="113">
        <f>((SUM(E103,E104,D103,D104))/(G103))*100</f>
        <v>55.3030303</v>
      </c>
    </row>
    <row r="104">
      <c r="A104" s="116"/>
      <c r="B104" s="117" t="s">
        <v>13</v>
      </c>
      <c r="C104" s="118">
        <v>36.0</v>
      </c>
      <c r="D104" s="118">
        <v>44.0</v>
      </c>
      <c r="E104" s="118">
        <v>0.0</v>
      </c>
      <c r="F104" s="118">
        <v>0.0</v>
      </c>
      <c r="G104" s="116"/>
      <c r="H104" s="116"/>
    </row>
    <row r="105">
      <c r="A105" s="112">
        <v>29.0</v>
      </c>
      <c r="B105" s="114" t="s">
        <v>12</v>
      </c>
      <c r="C105" s="63">
        <v>0.0</v>
      </c>
      <c r="D105" s="63">
        <v>0.0</v>
      </c>
      <c r="E105" s="63">
        <v>30.0</v>
      </c>
      <c r="F105" s="63">
        <v>25.0</v>
      </c>
      <c r="G105" s="120">
        <f>SUM(C105:F106)</f>
        <v>120</v>
      </c>
      <c r="H105" s="113">
        <f>((SUM(E105,E106,D105,D106))/(G105))*100</f>
        <v>60</v>
      </c>
    </row>
    <row r="106">
      <c r="A106" s="116"/>
      <c r="B106" s="117" t="s">
        <v>13</v>
      </c>
      <c r="C106" s="118">
        <v>23.0</v>
      </c>
      <c r="D106" s="118">
        <v>42.0</v>
      </c>
      <c r="E106" s="118">
        <v>0.0</v>
      </c>
      <c r="F106" s="118">
        <v>0.0</v>
      </c>
      <c r="G106" s="116"/>
      <c r="H106" s="116"/>
    </row>
    <row r="107">
      <c r="A107" s="112">
        <v>30.0</v>
      </c>
      <c r="B107" s="114" t="s">
        <v>12</v>
      </c>
      <c r="C107" s="63">
        <v>0.0</v>
      </c>
      <c r="D107" s="63">
        <v>0.0</v>
      </c>
      <c r="E107" s="63">
        <v>47.0</v>
      </c>
      <c r="F107" s="63">
        <v>17.0</v>
      </c>
      <c r="G107" s="120">
        <f>SUM(C107:F108)</f>
        <v>124</v>
      </c>
      <c r="H107" s="113">
        <f>((SUM(E107,E108,D107,D108))/(G107))*100</f>
        <v>63.70967742</v>
      </c>
    </row>
    <row r="108">
      <c r="A108" s="116"/>
      <c r="B108" s="117" t="s">
        <v>13</v>
      </c>
      <c r="C108" s="118">
        <v>28.0</v>
      </c>
      <c r="D108" s="118">
        <v>32.0</v>
      </c>
      <c r="E108" s="118">
        <v>0.0</v>
      </c>
      <c r="F108" s="118">
        <v>0.0</v>
      </c>
      <c r="G108" s="116"/>
      <c r="H108" s="116"/>
    </row>
    <row r="109">
      <c r="A109" s="112">
        <v>31.0</v>
      </c>
      <c r="B109" s="114" t="s">
        <v>12</v>
      </c>
      <c r="C109" s="63">
        <v>0.0</v>
      </c>
      <c r="D109" s="63">
        <v>0.0</v>
      </c>
      <c r="E109" s="63">
        <v>73.0</v>
      </c>
      <c r="F109" s="63">
        <v>17.0</v>
      </c>
      <c r="G109" s="120">
        <f>SUM(C109:F110)</f>
        <v>179</v>
      </c>
      <c r="H109" s="113">
        <f>((SUM(E109,E110,D109,D110))/(G109))*100</f>
        <v>79.32960894</v>
      </c>
    </row>
    <row r="110">
      <c r="A110" s="116"/>
      <c r="B110" s="117" t="s">
        <v>13</v>
      </c>
      <c r="C110" s="118">
        <v>20.0</v>
      </c>
      <c r="D110" s="118">
        <v>69.0</v>
      </c>
      <c r="E110" s="118">
        <v>0.0</v>
      </c>
      <c r="F110" s="118">
        <v>0.0</v>
      </c>
      <c r="G110" s="116"/>
      <c r="H110" s="116"/>
    </row>
    <row r="111">
      <c r="A111" s="112">
        <v>32.0</v>
      </c>
      <c r="B111" s="114" t="s">
        <v>12</v>
      </c>
      <c r="C111" s="63">
        <v>0.0</v>
      </c>
      <c r="D111" s="63">
        <v>0.0</v>
      </c>
      <c r="E111" s="63">
        <v>58.0</v>
      </c>
      <c r="F111" s="63">
        <v>30.0</v>
      </c>
      <c r="G111" s="120">
        <f>SUM(C111:F112)</f>
        <v>154</v>
      </c>
      <c r="H111" s="113">
        <f>((SUM(E111,E112,D111,D112))/(G111))*100</f>
        <v>62.33766234</v>
      </c>
    </row>
    <row r="112">
      <c r="A112" s="116"/>
      <c r="B112" s="117" t="s">
        <v>13</v>
      </c>
      <c r="C112" s="118">
        <v>28.0</v>
      </c>
      <c r="D112" s="118">
        <v>38.0</v>
      </c>
      <c r="E112" s="118">
        <v>0.0</v>
      </c>
      <c r="F112" s="118">
        <v>0.0</v>
      </c>
      <c r="G112" s="116"/>
      <c r="H112" s="116"/>
    </row>
    <row r="113">
      <c r="A113" s="49"/>
      <c r="B113" s="49"/>
      <c r="C113" s="49"/>
      <c r="D113" s="49"/>
    </row>
    <row r="114">
      <c r="A114" s="49"/>
      <c r="B114" s="49"/>
      <c r="C114" s="49"/>
      <c r="D114" s="49"/>
    </row>
    <row r="115">
      <c r="A115" s="49"/>
      <c r="B115" s="49"/>
      <c r="C115" s="49"/>
      <c r="D115" s="49"/>
    </row>
    <row r="116">
      <c r="A116" s="74"/>
      <c r="B116" s="74"/>
      <c r="C116" s="74"/>
      <c r="D116" s="74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</row>
    <row r="117">
      <c r="A117" s="49"/>
      <c r="B117" s="49"/>
      <c r="C117" s="49"/>
      <c r="D117" s="49"/>
    </row>
    <row r="118">
      <c r="A118" s="1" t="s">
        <v>97</v>
      </c>
      <c r="B118" s="49"/>
      <c r="C118" s="49"/>
      <c r="D118" s="49"/>
    </row>
    <row r="119">
      <c r="A119" s="123" t="s">
        <v>98</v>
      </c>
      <c r="B119" s="49"/>
      <c r="C119" s="49"/>
      <c r="D119" s="49"/>
    </row>
    <row r="122">
      <c r="A122" s="98" t="s">
        <v>99</v>
      </c>
      <c r="B122" s="49"/>
      <c r="C122" s="99" t="s">
        <v>87</v>
      </c>
      <c r="D122" s="29"/>
      <c r="E122" s="29"/>
      <c r="F122" s="29"/>
      <c r="G122" s="29"/>
      <c r="H122" s="6"/>
    </row>
    <row r="123">
      <c r="A123" s="101" t="s">
        <v>40</v>
      </c>
      <c r="B123" s="102" t="s">
        <v>90</v>
      </c>
      <c r="C123" s="103" t="s">
        <v>91</v>
      </c>
      <c r="D123" s="104" t="s">
        <v>92</v>
      </c>
      <c r="E123" s="105" t="s">
        <v>93</v>
      </c>
      <c r="F123" s="106" t="s">
        <v>94</v>
      </c>
      <c r="G123" s="107" t="s">
        <v>95</v>
      </c>
      <c r="H123" s="105" t="s">
        <v>96</v>
      </c>
    </row>
    <row r="124">
      <c r="A124" s="112">
        <v>1.0</v>
      </c>
      <c r="B124" s="66" t="s">
        <v>12</v>
      </c>
      <c r="C124" s="63">
        <v>0.0</v>
      </c>
      <c r="D124" s="63">
        <v>0.0</v>
      </c>
      <c r="E124" s="63">
        <v>63.0</v>
      </c>
      <c r="F124" s="63">
        <v>51.0</v>
      </c>
      <c r="G124" s="112">
        <f>SUM(C124:F125)</f>
        <v>222</v>
      </c>
      <c r="H124" s="113">
        <f>((SUM(E124,E125,D124,D125))/(G124))*100</f>
        <v>59.00900901</v>
      </c>
    </row>
    <row r="125">
      <c r="A125" s="116"/>
      <c r="B125" s="117" t="s">
        <v>13</v>
      </c>
      <c r="C125" s="118">
        <v>40.0</v>
      </c>
      <c r="D125" s="118">
        <v>68.0</v>
      </c>
      <c r="E125" s="118">
        <v>0.0</v>
      </c>
      <c r="F125" s="118">
        <v>0.0</v>
      </c>
      <c r="G125" s="116"/>
      <c r="H125" s="116"/>
    </row>
    <row r="126">
      <c r="A126" s="112">
        <v>2.0</v>
      </c>
      <c r="B126" s="66" t="s">
        <v>12</v>
      </c>
      <c r="C126" s="63">
        <v>0.0</v>
      </c>
      <c r="D126" s="63">
        <v>0.0</v>
      </c>
      <c r="E126" s="63">
        <v>57.0</v>
      </c>
      <c r="F126" s="63">
        <v>37.0</v>
      </c>
      <c r="G126" s="112">
        <f>SUM(C126:F127)</f>
        <v>167</v>
      </c>
      <c r="H126" s="113">
        <f>((SUM(E126,E127,D126,D127))/(G126))*100</f>
        <v>59.88023952</v>
      </c>
    </row>
    <row r="127">
      <c r="A127" s="116"/>
      <c r="B127" s="117" t="s">
        <v>13</v>
      </c>
      <c r="C127" s="118">
        <v>30.0</v>
      </c>
      <c r="D127" s="118">
        <v>43.0</v>
      </c>
      <c r="E127" s="118">
        <v>0.0</v>
      </c>
      <c r="F127" s="118">
        <v>0.0</v>
      </c>
      <c r="G127" s="116"/>
      <c r="H127" s="116"/>
    </row>
    <row r="128">
      <c r="A128" s="112">
        <v>3.0</v>
      </c>
      <c r="B128" s="66" t="s">
        <v>12</v>
      </c>
      <c r="C128" s="80">
        <v>0.0</v>
      </c>
      <c r="D128" s="80">
        <v>0.0</v>
      </c>
      <c r="E128" s="121">
        <v>93.0</v>
      </c>
      <c r="F128" s="121">
        <v>16.0</v>
      </c>
      <c r="G128" s="112">
        <f>SUM(C128:F129)</f>
        <v>247</v>
      </c>
      <c r="H128" s="113">
        <f>((SUM(E128,E129,D128,D129))/(G128))*100</f>
        <v>85.02024291</v>
      </c>
    </row>
    <row r="129">
      <c r="A129" s="116"/>
      <c r="B129" s="117" t="s">
        <v>13</v>
      </c>
      <c r="C129" s="122">
        <v>21.0</v>
      </c>
      <c r="D129" s="122">
        <v>117.0</v>
      </c>
      <c r="E129" s="102">
        <v>0.0</v>
      </c>
      <c r="F129" s="102">
        <v>0.0</v>
      </c>
      <c r="G129" s="116"/>
      <c r="H129" s="116"/>
    </row>
    <row r="130">
      <c r="A130" s="112">
        <v>4.0</v>
      </c>
      <c r="B130" s="66" t="s">
        <v>12</v>
      </c>
      <c r="C130" s="80">
        <v>0.0</v>
      </c>
      <c r="D130" s="80">
        <v>0.0</v>
      </c>
      <c r="E130" s="121">
        <v>66.0</v>
      </c>
      <c r="F130" s="121">
        <v>27.0</v>
      </c>
      <c r="G130" s="112">
        <f>SUM(C130:F131)</f>
        <v>207</v>
      </c>
      <c r="H130" s="113">
        <f>((SUM(E130,E131,D130,D131))/(G130))*100</f>
        <v>62.31884058</v>
      </c>
    </row>
    <row r="131">
      <c r="A131" s="116"/>
      <c r="B131" s="117" t="s">
        <v>13</v>
      </c>
      <c r="C131" s="122">
        <v>51.0</v>
      </c>
      <c r="D131" s="122">
        <v>63.0</v>
      </c>
      <c r="E131" s="102">
        <v>0.0</v>
      </c>
      <c r="F131" s="102">
        <v>0.0</v>
      </c>
      <c r="G131" s="116"/>
      <c r="H131" s="116"/>
    </row>
    <row r="132">
      <c r="A132" s="112">
        <v>5.0</v>
      </c>
      <c r="B132" s="66" t="s">
        <v>12</v>
      </c>
      <c r="C132" s="80">
        <v>0.0</v>
      </c>
      <c r="D132" s="80">
        <v>0.0</v>
      </c>
      <c r="E132" s="121">
        <v>70.0</v>
      </c>
      <c r="F132" s="121">
        <v>43.0</v>
      </c>
      <c r="G132" s="112">
        <f>SUM(C132:F133)</f>
        <v>209</v>
      </c>
      <c r="H132" s="113">
        <f>((SUM(E132,E133,D132,D133))/(G132))*100</f>
        <v>61.24401914</v>
      </c>
    </row>
    <row r="133">
      <c r="A133" s="116"/>
      <c r="B133" s="117" t="s">
        <v>13</v>
      </c>
      <c r="C133" s="122">
        <v>38.0</v>
      </c>
      <c r="D133" s="122">
        <v>58.0</v>
      </c>
      <c r="E133" s="102">
        <v>0.0</v>
      </c>
      <c r="F133" s="102">
        <v>0.0</v>
      </c>
      <c r="G133" s="116"/>
      <c r="H133" s="116"/>
    </row>
    <row r="134">
      <c r="A134" s="112">
        <v>6.0</v>
      </c>
      <c r="B134" s="66" t="s">
        <v>12</v>
      </c>
      <c r="C134" s="80">
        <v>0.0</v>
      </c>
      <c r="D134" s="80">
        <v>0.0</v>
      </c>
      <c r="E134" s="121">
        <v>71.0</v>
      </c>
      <c r="F134" s="121">
        <v>44.0</v>
      </c>
      <c r="G134" s="112">
        <f>SUM(C134:F135)</f>
        <v>237</v>
      </c>
      <c r="H134" s="113">
        <f>((SUM(E134,E135,D134,D135))/(G134))*100</f>
        <v>59.49367089</v>
      </c>
    </row>
    <row r="135">
      <c r="A135" s="116"/>
      <c r="B135" s="117" t="s">
        <v>13</v>
      </c>
      <c r="C135" s="122">
        <v>52.0</v>
      </c>
      <c r="D135" s="122">
        <v>70.0</v>
      </c>
      <c r="E135" s="102">
        <v>0.0</v>
      </c>
      <c r="F135" s="102">
        <v>0.0</v>
      </c>
      <c r="G135" s="116"/>
      <c r="H135" s="116"/>
    </row>
    <row r="136">
      <c r="A136" s="112">
        <v>7.0</v>
      </c>
      <c r="B136" s="66" t="s">
        <v>12</v>
      </c>
      <c r="C136" s="80">
        <v>0.0</v>
      </c>
      <c r="D136" s="80">
        <v>0.0</v>
      </c>
      <c r="E136" s="121">
        <v>46.0</v>
      </c>
      <c r="F136" s="121">
        <v>28.0</v>
      </c>
      <c r="G136" s="112">
        <f>SUM(C136:F137)</f>
        <v>151</v>
      </c>
      <c r="H136" s="113">
        <f>((SUM(E136,E137,D136,D137))/(G136))*100</f>
        <v>64.2384106</v>
      </c>
    </row>
    <row r="137">
      <c r="A137" s="116"/>
      <c r="B137" s="117" t="s">
        <v>13</v>
      </c>
      <c r="C137" s="122">
        <v>26.0</v>
      </c>
      <c r="D137" s="122">
        <v>51.0</v>
      </c>
      <c r="E137" s="102">
        <v>0.0</v>
      </c>
      <c r="F137" s="102">
        <v>0.0</v>
      </c>
      <c r="G137" s="116"/>
      <c r="H137" s="116"/>
    </row>
    <row r="138">
      <c r="A138" s="112">
        <v>8.0</v>
      </c>
      <c r="B138" s="66" t="s">
        <v>12</v>
      </c>
      <c r="C138" s="80">
        <v>0.0</v>
      </c>
      <c r="D138" s="80">
        <v>0.0</v>
      </c>
      <c r="E138" s="121">
        <v>52.0</v>
      </c>
      <c r="F138" s="121">
        <v>39.0</v>
      </c>
      <c r="G138" s="112">
        <f>SUM(C138:F139)</f>
        <v>168</v>
      </c>
      <c r="H138" s="113">
        <f>((SUM(E138,E139,D138,D139))/(G138))*100</f>
        <v>57.73809524</v>
      </c>
    </row>
    <row r="139">
      <c r="A139" s="116"/>
      <c r="B139" s="117" t="s">
        <v>13</v>
      </c>
      <c r="C139" s="122">
        <v>32.0</v>
      </c>
      <c r="D139" s="122">
        <v>45.0</v>
      </c>
      <c r="E139" s="102">
        <v>0.0</v>
      </c>
      <c r="F139" s="102">
        <v>0.0</v>
      </c>
      <c r="G139" s="116"/>
      <c r="H139" s="116"/>
    </row>
    <row r="140">
      <c r="A140" s="112">
        <v>9.0</v>
      </c>
      <c r="B140" s="66" t="s">
        <v>12</v>
      </c>
      <c r="C140" s="80">
        <v>0.0</v>
      </c>
      <c r="D140" s="80">
        <v>0.0</v>
      </c>
      <c r="E140" s="121">
        <v>47.0</v>
      </c>
      <c r="F140" s="121">
        <v>13.0</v>
      </c>
      <c r="G140" s="112">
        <f>SUM(C140:F141)</f>
        <v>124</v>
      </c>
      <c r="H140" s="113">
        <f>((SUM(E140,E141,D140,D141))/(G140))*100</f>
        <v>79.83870968</v>
      </c>
    </row>
    <row r="141">
      <c r="A141" s="116"/>
      <c r="B141" s="117" t="s">
        <v>13</v>
      </c>
      <c r="C141" s="122">
        <v>12.0</v>
      </c>
      <c r="D141" s="122">
        <v>52.0</v>
      </c>
      <c r="E141" s="102">
        <v>0.0</v>
      </c>
      <c r="F141" s="102">
        <v>0.0</v>
      </c>
      <c r="G141" s="116"/>
      <c r="H141" s="116"/>
    </row>
    <row r="142">
      <c r="A142" s="49"/>
      <c r="B142" s="49"/>
      <c r="C142" s="49"/>
      <c r="D142" s="49"/>
    </row>
    <row r="143">
      <c r="A143" s="49"/>
      <c r="B143" s="49"/>
      <c r="C143" s="49"/>
      <c r="D143" s="49"/>
    </row>
    <row r="144">
      <c r="A144" s="49"/>
      <c r="B144" s="49"/>
      <c r="C144" s="49"/>
      <c r="D144" s="49"/>
    </row>
    <row r="145">
      <c r="A145" s="74"/>
      <c r="B145" s="74"/>
      <c r="C145" s="74"/>
      <c r="D145" s="74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</row>
    <row r="146">
      <c r="A146" s="49"/>
      <c r="B146" s="49"/>
      <c r="C146" s="49"/>
      <c r="D146" s="49"/>
    </row>
    <row r="147">
      <c r="A147" s="1" t="s">
        <v>100</v>
      </c>
      <c r="B147" s="49"/>
      <c r="C147" s="49"/>
      <c r="D147" s="49"/>
    </row>
    <row r="148">
      <c r="A148" s="123" t="s">
        <v>101</v>
      </c>
      <c r="B148" s="49"/>
      <c r="C148" s="49"/>
      <c r="D148" s="49"/>
    </row>
    <row r="149">
      <c r="A149" s="49"/>
      <c r="B149" s="49"/>
      <c r="C149" s="49"/>
      <c r="D149" s="49"/>
    </row>
    <row r="150">
      <c r="A150" s="49"/>
      <c r="B150" s="49"/>
      <c r="C150" s="49"/>
      <c r="D150" s="49"/>
    </row>
    <row r="151">
      <c r="A151" s="98" t="s">
        <v>99</v>
      </c>
      <c r="B151" s="49"/>
      <c r="C151" s="99" t="s">
        <v>88</v>
      </c>
      <c r="D151" s="29"/>
      <c r="E151" s="29"/>
      <c r="F151" s="29"/>
      <c r="G151" s="29"/>
      <c r="H151" s="6"/>
    </row>
    <row r="152">
      <c r="A152" s="101" t="s">
        <v>40</v>
      </c>
      <c r="B152" s="102" t="s">
        <v>90</v>
      </c>
      <c r="C152" s="103" t="s">
        <v>91</v>
      </c>
      <c r="D152" s="104" t="s">
        <v>92</v>
      </c>
      <c r="E152" s="105" t="s">
        <v>93</v>
      </c>
      <c r="F152" s="106" t="s">
        <v>94</v>
      </c>
      <c r="G152" s="107" t="s">
        <v>95</v>
      </c>
      <c r="H152" s="105" t="s">
        <v>96</v>
      </c>
    </row>
    <row r="153">
      <c r="A153" s="112">
        <v>1.0</v>
      </c>
      <c r="B153" s="66" t="s">
        <v>12</v>
      </c>
      <c r="C153" s="63">
        <v>12.0</v>
      </c>
      <c r="D153" s="63">
        <v>12.0</v>
      </c>
      <c r="E153" s="63">
        <v>12.0</v>
      </c>
      <c r="F153" s="63">
        <v>3.0</v>
      </c>
      <c r="G153" s="112">
        <f>SUM(C153:F154)</f>
        <v>63</v>
      </c>
      <c r="H153" s="113">
        <f>((SUM(E153,E154,D153,D154))/(G153))*100</f>
        <v>61.9047619</v>
      </c>
    </row>
    <row r="154">
      <c r="A154" s="116"/>
      <c r="B154" s="117" t="s">
        <v>13</v>
      </c>
      <c r="C154" s="118">
        <v>4.0</v>
      </c>
      <c r="D154" s="118">
        <v>7.0</v>
      </c>
      <c r="E154" s="118">
        <v>8.0</v>
      </c>
      <c r="F154" s="118">
        <v>5.0</v>
      </c>
      <c r="G154" s="116"/>
      <c r="H154" s="116"/>
    </row>
    <row r="155">
      <c r="A155" s="112">
        <v>2.0</v>
      </c>
      <c r="B155" s="66" t="s">
        <v>12</v>
      </c>
      <c r="C155" s="63">
        <v>12.0</v>
      </c>
      <c r="D155" s="63">
        <v>9.0</v>
      </c>
      <c r="E155" s="63">
        <v>9.0</v>
      </c>
      <c r="F155" s="63">
        <v>7.0</v>
      </c>
      <c r="G155" s="112">
        <f>SUM(C155:F156)</f>
        <v>68</v>
      </c>
      <c r="H155" s="113">
        <f>((SUM(E155,E156,D155,D156))/(G155))*100</f>
        <v>58.82352941</v>
      </c>
    </row>
    <row r="156">
      <c r="A156" s="116"/>
      <c r="B156" s="117" t="s">
        <v>13</v>
      </c>
      <c r="C156" s="118">
        <v>5.0</v>
      </c>
      <c r="D156" s="118">
        <v>11.0</v>
      </c>
      <c r="E156" s="118">
        <v>11.0</v>
      </c>
      <c r="F156" s="118">
        <v>4.0</v>
      </c>
      <c r="G156" s="116"/>
      <c r="H156" s="116"/>
    </row>
    <row r="157">
      <c r="A157" s="112">
        <v>3.0</v>
      </c>
      <c r="B157" s="66" t="s">
        <v>12</v>
      </c>
      <c r="C157" s="80">
        <v>2.0</v>
      </c>
      <c r="D157" s="80">
        <v>10.0</v>
      </c>
      <c r="E157" s="121">
        <v>10.0</v>
      </c>
      <c r="F157" s="121">
        <v>2.0</v>
      </c>
      <c r="G157" s="112">
        <f>SUM(C157:F158)</f>
        <v>51</v>
      </c>
      <c r="H157" s="113">
        <f>((SUM(E157,E158,D157,D158))/(G157))*100</f>
        <v>76.47058824</v>
      </c>
    </row>
    <row r="158">
      <c r="A158" s="116"/>
      <c r="B158" s="117" t="s">
        <v>13</v>
      </c>
      <c r="C158" s="122">
        <v>5.0</v>
      </c>
      <c r="D158" s="122">
        <v>10.0</v>
      </c>
      <c r="E158" s="102">
        <v>9.0</v>
      </c>
      <c r="F158" s="102">
        <v>3.0</v>
      </c>
      <c r="G158" s="116"/>
      <c r="H158" s="116"/>
    </row>
    <row r="159">
      <c r="A159" s="112">
        <v>4.0</v>
      </c>
      <c r="B159" s="66" t="s">
        <v>12</v>
      </c>
      <c r="C159" s="80">
        <v>5.0</v>
      </c>
      <c r="D159" s="80">
        <v>9.0</v>
      </c>
      <c r="E159" s="121">
        <v>14.0</v>
      </c>
      <c r="F159" s="121">
        <v>5.0</v>
      </c>
      <c r="G159" s="112">
        <f>SUM(C159:F160)</f>
        <v>72</v>
      </c>
      <c r="H159" s="113">
        <f>((SUM(E159,E160,D159,D160))/(G159))*100</f>
        <v>63.88888889</v>
      </c>
    </row>
    <row r="160">
      <c r="A160" s="116"/>
      <c r="B160" s="117" t="s">
        <v>13</v>
      </c>
      <c r="C160" s="122">
        <v>6.0</v>
      </c>
      <c r="D160" s="122">
        <v>12.0</v>
      </c>
      <c r="E160" s="102">
        <v>11.0</v>
      </c>
      <c r="F160" s="102">
        <v>10.0</v>
      </c>
      <c r="G160" s="116"/>
      <c r="H160" s="116"/>
    </row>
    <row r="161">
      <c r="A161" s="112">
        <v>5.0</v>
      </c>
      <c r="B161" s="66" t="s">
        <v>12</v>
      </c>
      <c r="C161" s="121">
        <v>4.0</v>
      </c>
      <c r="D161" s="121">
        <v>4.0</v>
      </c>
      <c r="E161" s="121">
        <v>4.0</v>
      </c>
      <c r="F161" s="80">
        <v>0.0</v>
      </c>
      <c r="G161" s="112">
        <f>SUM(C161:F162)</f>
        <v>33</v>
      </c>
      <c r="H161" s="113">
        <f>((SUM(E161,E162,D161,D162))/(G161))*100</f>
        <v>66.66666667</v>
      </c>
    </row>
    <row r="162">
      <c r="A162" s="116"/>
      <c r="B162" s="117" t="s">
        <v>13</v>
      </c>
      <c r="C162" s="122">
        <v>1.0</v>
      </c>
      <c r="D162" s="122">
        <v>7.0</v>
      </c>
      <c r="E162" s="122">
        <v>7.0</v>
      </c>
      <c r="F162" s="122">
        <v>6.0</v>
      </c>
      <c r="G162" s="116"/>
      <c r="H162" s="116"/>
    </row>
    <row r="163">
      <c r="A163" s="112">
        <v>6.0</v>
      </c>
      <c r="B163" s="66" t="s">
        <v>12</v>
      </c>
      <c r="C163" s="121">
        <v>3.0</v>
      </c>
      <c r="D163" s="121">
        <v>15.0</v>
      </c>
      <c r="E163" s="121">
        <v>16.0</v>
      </c>
      <c r="F163" s="121">
        <v>4.0</v>
      </c>
      <c r="G163" s="112">
        <f>SUM(C163:F164)</f>
        <v>80</v>
      </c>
      <c r="H163" s="113">
        <f>((SUM(E163,E164,D163,D164))/(G163))*100</f>
        <v>76.25</v>
      </c>
    </row>
    <row r="164">
      <c r="A164" s="116"/>
      <c r="B164" s="117" t="s">
        <v>13</v>
      </c>
      <c r="C164" s="122">
        <v>6.0</v>
      </c>
      <c r="D164" s="122">
        <v>17.0</v>
      </c>
      <c r="E164" s="122">
        <v>13.0</v>
      </c>
      <c r="F164" s="122">
        <v>6.0</v>
      </c>
      <c r="G164" s="116"/>
      <c r="H164" s="116"/>
    </row>
    <row r="165">
      <c r="A165" s="112">
        <v>7.0</v>
      </c>
      <c r="B165" s="66" t="s">
        <v>12</v>
      </c>
      <c r="C165" s="121">
        <v>3.0</v>
      </c>
      <c r="D165" s="121">
        <v>10.0</v>
      </c>
      <c r="E165" s="121">
        <v>15.0</v>
      </c>
      <c r="F165" s="121">
        <v>2.0</v>
      </c>
      <c r="G165" s="112">
        <f>SUM(C165:F166)</f>
        <v>59</v>
      </c>
      <c r="H165" s="113">
        <f>((SUM(E165,E166,D165,D166))/(G165))*100</f>
        <v>81.3559322</v>
      </c>
    </row>
    <row r="166">
      <c r="A166" s="116"/>
      <c r="B166" s="117" t="s">
        <v>13</v>
      </c>
      <c r="C166" s="122">
        <v>5.0</v>
      </c>
      <c r="D166" s="122">
        <v>13.0</v>
      </c>
      <c r="E166" s="122">
        <v>10.0</v>
      </c>
      <c r="F166" s="122">
        <v>1.0</v>
      </c>
      <c r="G166" s="116"/>
      <c r="H166" s="116"/>
    </row>
    <row r="167">
      <c r="A167" s="112">
        <v>8.0</v>
      </c>
      <c r="B167" s="66" t="s">
        <v>12</v>
      </c>
      <c r="C167" s="121">
        <v>7.0</v>
      </c>
      <c r="D167" s="121">
        <v>14.0</v>
      </c>
      <c r="E167" s="121">
        <v>12.0</v>
      </c>
      <c r="F167" s="121">
        <v>3.0</v>
      </c>
      <c r="G167" s="112">
        <f>SUM(C167:F168)</f>
        <v>77</v>
      </c>
      <c r="H167" s="113">
        <f>((SUM(E167,E168,D167,D168))/(G167))*100</f>
        <v>71.42857143</v>
      </c>
    </row>
    <row r="168">
      <c r="A168" s="116"/>
      <c r="B168" s="117" t="s">
        <v>13</v>
      </c>
      <c r="C168" s="122">
        <v>5.0</v>
      </c>
      <c r="D168" s="122">
        <v>14.0</v>
      </c>
      <c r="E168" s="122">
        <v>15.0</v>
      </c>
      <c r="F168" s="122">
        <v>7.0</v>
      </c>
      <c r="G168" s="116"/>
      <c r="H168" s="116"/>
    </row>
    <row r="169">
      <c r="A169" s="112">
        <v>9.0</v>
      </c>
      <c r="B169" s="66" t="s">
        <v>12</v>
      </c>
      <c r="C169" s="121">
        <v>5.0</v>
      </c>
      <c r="D169" s="121">
        <v>12.0</v>
      </c>
      <c r="E169" s="121">
        <v>11.0</v>
      </c>
      <c r="F169" s="121">
        <v>7.0</v>
      </c>
      <c r="G169" s="112">
        <f>SUM(C169:F170)</f>
        <v>59</v>
      </c>
      <c r="H169" s="113">
        <f>((SUM(E169,E170,D169,D170))/(G169))*100</f>
        <v>72.88135593</v>
      </c>
    </row>
    <row r="170">
      <c r="A170" s="116"/>
      <c r="B170" s="117" t="s">
        <v>13</v>
      </c>
      <c r="C170" s="122">
        <v>4.0</v>
      </c>
      <c r="D170" s="122">
        <v>12.0</v>
      </c>
      <c r="E170" s="122">
        <v>8.0</v>
      </c>
      <c r="F170" s="102">
        <v>0.0</v>
      </c>
      <c r="G170" s="116"/>
      <c r="H170" s="116"/>
    </row>
    <row r="171">
      <c r="A171" s="112">
        <v>10.0</v>
      </c>
      <c r="B171" s="66" t="s">
        <v>12</v>
      </c>
      <c r="C171" s="121">
        <v>6.0</v>
      </c>
      <c r="D171" s="121">
        <v>13.0</v>
      </c>
      <c r="E171" s="121">
        <v>6.0</v>
      </c>
      <c r="F171" s="121">
        <v>8.0</v>
      </c>
      <c r="G171" s="112">
        <f>SUM(C171:F172)</f>
        <v>62</v>
      </c>
      <c r="H171" s="113">
        <f>((SUM(E171,E172,D171,D172))/(G171))*100</f>
        <v>62.90322581</v>
      </c>
    </row>
    <row r="172">
      <c r="A172" s="116"/>
      <c r="B172" s="117" t="s">
        <v>13</v>
      </c>
      <c r="C172" s="122">
        <v>6.0</v>
      </c>
      <c r="D172" s="122">
        <v>11.0</v>
      </c>
      <c r="E172" s="122">
        <v>9.0</v>
      </c>
      <c r="F172" s="122">
        <v>3.0</v>
      </c>
      <c r="G172" s="116"/>
      <c r="H172" s="116"/>
    </row>
    <row r="173">
      <c r="A173" s="112">
        <v>11.0</v>
      </c>
      <c r="B173" s="66" t="s">
        <v>12</v>
      </c>
      <c r="C173" s="121">
        <v>6.0</v>
      </c>
      <c r="D173" s="121">
        <v>13.0</v>
      </c>
      <c r="E173" s="121">
        <v>13.0</v>
      </c>
      <c r="F173" s="121">
        <v>5.0</v>
      </c>
      <c r="G173" s="112">
        <f>SUM(C173:F174)</f>
        <v>71</v>
      </c>
      <c r="H173" s="113">
        <f>((SUM(E173,E174,D173,D174))/(G173))*100</f>
        <v>69.01408451</v>
      </c>
    </row>
    <row r="174">
      <c r="A174" s="116"/>
      <c r="B174" s="117" t="s">
        <v>13</v>
      </c>
      <c r="C174" s="122">
        <v>5.0</v>
      </c>
      <c r="D174" s="122">
        <v>10.0</v>
      </c>
      <c r="E174" s="122">
        <v>13.0</v>
      </c>
      <c r="F174" s="122">
        <v>6.0</v>
      </c>
      <c r="G174" s="116"/>
      <c r="H174" s="116"/>
    </row>
    <row r="175">
      <c r="A175" s="112">
        <v>12.0</v>
      </c>
      <c r="B175" s="66" t="s">
        <v>12</v>
      </c>
      <c r="C175" s="121">
        <v>3.0</v>
      </c>
      <c r="D175" s="121">
        <v>16.0</v>
      </c>
      <c r="E175" s="121">
        <v>16.0</v>
      </c>
      <c r="F175" s="121">
        <v>1.0</v>
      </c>
      <c r="G175" s="112">
        <f>SUM(C175:F176)</f>
        <v>71</v>
      </c>
      <c r="H175" s="113">
        <f>((SUM(E175,E176,D175,D176))/(G175))*100</f>
        <v>84.50704225</v>
      </c>
    </row>
    <row r="176">
      <c r="A176" s="116"/>
      <c r="B176" s="117" t="s">
        <v>13</v>
      </c>
      <c r="C176" s="122">
        <v>4.0</v>
      </c>
      <c r="D176" s="122">
        <v>14.0</v>
      </c>
      <c r="E176" s="122">
        <v>14.0</v>
      </c>
      <c r="F176" s="122">
        <v>3.0</v>
      </c>
      <c r="G176" s="116"/>
      <c r="H176" s="116"/>
    </row>
    <row r="177">
      <c r="A177" s="112">
        <v>13.0</v>
      </c>
      <c r="B177" s="66" t="s">
        <v>12</v>
      </c>
      <c r="C177" s="121">
        <v>10.0</v>
      </c>
      <c r="D177" s="121">
        <v>18.0</v>
      </c>
      <c r="E177" s="121">
        <v>11.0</v>
      </c>
      <c r="F177" s="121">
        <v>8.0</v>
      </c>
      <c r="G177" s="112">
        <f>SUM(C177:F178)</f>
        <v>80</v>
      </c>
      <c r="H177" s="113">
        <f>((SUM(E177,E178,D177,D178))/(G177))*100</f>
        <v>60</v>
      </c>
    </row>
    <row r="178">
      <c r="A178" s="116"/>
      <c r="B178" s="117" t="s">
        <v>13</v>
      </c>
      <c r="C178" s="122">
        <v>10.0</v>
      </c>
      <c r="D178" s="122">
        <v>11.0</v>
      </c>
      <c r="E178" s="122">
        <v>8.0</v>
      </c>
      <c r="F178" s="122">
        <v>4.0</v>
      </c>
      <c r="G178" s="116"/>
      <c r="H178" s="116"/>
    </row>
    <row r="179">
      <c r="A179" s="112">
        <v>14.0</v>
      </c>
      <c r="B179" s="66" t="s">
        <v>12</v>
      </c>
      <c r="C179" s="121">
        <v>4.0</v>
      </c>
      <c r="D179" s="121">
        <v>12.0</v>
      </c>
      <c r="E179" s="121">
        <v>11.0</v>
      </c>
      <c r="F179" s="121">
        <v>5.0</v>
      </c>
      <c r="G179" s="112">
        <f>SUM(C179:F180)</f>
        <v>56</v>
      </c>
      <c r="H179" s="113">
        <f>((SUM(E179,E180,D179,D180))/(G179))*100</f>
        <v>69.64285714</v>
      </c>
    </row>
    <row r="180">
      <c r="A180" s="116"/>
      <c r="B180" s="117" t="s">
        <v>13</v>
      </c>
      <c r="C180" s="122">
        <v>4.0</v>
      </c>
      <c r="D180" s="122">
        <v>7.0</v>
      </c>
      <c r="E180" s="122">
        <v>9.0</v>
      </c>
      <c r="F180" s="122">
        <v>4.0</v>
      </c>
      <c r="G180" s="116"/>
      <c r="H180" s="116"/>
    </row>
    <row r="181">
      <c r="A181" s="112">
        <v>15.0</v>
      </c>
      <c r="B181" s="66" t="s">
        <v>12</v>
      </c>
      <c r="C181" s="121">
        <v>7.0</v>
      </c>
      <c r="D181" s="121">
        <v>9.0</v>
      </c>
      <c r="E181" s="121">
        <v>10.0</v>
      </c>
      <c r="F181" s="121">
        <v>6.0</v>
      </c>
      <c r="G181" s="112">
        <f>SUM(C181:F182)</f>
        <v>67</v>
      </c>
      <c r="H181" s="113">
        <f>((SUM(E181,E182,D181,D182))/(G181))*100</f>
        <v>68.65671642</v>
      </c>
    </row>
    <row r="182">
      <c r="A182" s="116"/>
      <c r="B182" s="117" t="s">
        <v>13</v>
      </c>
      <c r="C182" s="122">
        <v>4.0</v>
      </c>
      <c r="D182" s="122">
        <v>10.0</v>
      </c>
      <c r="E182" s="122">
        <v>17.0</v>
      </c>
      <c r="F182" s="122">
        <v>4.0</v>
      </c>
      <c r="G182" s="116"/>
      <c r="H182" s="116"/>
    </row>
    <row r="183">
      <c r="A183" s="49"/>
      <c r="B183" s="49"/>
      <c r="C183" s="49"/>
      <c r="D183" s="49"/>
    </row>
    <row r="184">
      <c r="B184" s="49"/>
      <c r="C184" s="49"/>
      <c r="D184" s="49"/>
    </row>
    <row r="185">
      <c r="A185" s="49"/>
      <c r="B185" s="49"/>
      <c r="C185" s="49"/>
      <c r="D185" s="49"/>
    </row>
    <row r="186">
      <c r="A186" s="49"/>
      <c r="B186" s="49"/>
      <c r="C186" s="49"/>
      <c r="D186" s="49"/>
    </row>
    <row r="187">
      <c r="A187" s="49"/>
      <c r="B187" s="49"/>
      <c r="C187" s="49"/>
      <c r="D187" s="49"/>
    </row>
    <row r="188">
      <c r="A188" s="49"/>
      <c r="B188" s="49"/>
      <c r="C188" s="49"/>
      <c r="D188" s="49"/>
    </row>
    <row r="189">
      <c r="A189" s="49"/>
      <c r="B189" s="49"/>
      <c r="C189" s="49"/>
      <c r="D189" s="49"/>
    </row>
    <row r="190">
      <c r="A190" s="49"/>
      <c r="B190" s="49"/>
      <c r="C190" s="49"/>
      <c r="D190" s="49"/>
    </row>
    <row r="191">
      <c r="A191" s="49"/>
      <c r="B191" s="49"/>
      <c r="C191" s="49"/>
      <c r="D191" s="49"/>
    </row>
    <row r="192">
      <c r="A192" s="49"/>
      <c r="B192" s="49"/>
      <c r="C192" s="49"/>
      <c r="D192" s="49"/>
    </row>
    <row r="193">
      <c r="A193" s="49"/>
      <c r="B193" s="49"/>
      <c r="C193" s="49"/>
      <c r="D193" s="49"/>
    </row>
    <row r="194">
      <c r="A194" s="49"/>
      <c r="B194" s="49"/>
      <c r="C194" s="49"/>
      <c r="D194" s="49"/>
    </row>
    <row r="195">
      <c r="A195" s="49"/>
      <c r="B195" s="49"/>
      <c r="C195" s="49"/>
      <c r="D195" s="49"/>
    </row>
    <row r="196">
      <c r="A196" s="49"/>
      <c r="B196" s="49"/>
      <c r="C196" s="49"/>
      <c r="D196" s="49"/>
    </row>
    <row r="197">
      <c r="A197" s="49"/>
      <c r="B197" s="49"/>
      <c r="C197" s="49"/>
      <c r="D197" s="49"/>
    </row>
    <row r="198">
      <c r="A198" s="49"/>
      <c r="B198" s="49"/>
      <c r="C198" s="49"/>
      <c r="D198" s="49"/>
    </row>
    <row r="199">
      <c r="A199" s="49"/>
      <c r="B199" s="49"/>
      <c r="C199" s="49"/>
      <c r="D199" s="49"/>
    </row>
    <row r="200">
      <c r="A200" s="49"/>
      <c r="B200" s="49"/>
      <c r="C200" s="49"/>
      <c r="D200" s="49"/>
    </row>
    <row r="201">
      <c r="A201" s="49"/>
      <c r="B201" s="49"/>
      <c r="C201" s="49"/>
      <c r="D201" s="49"/>
    </row>
    <row r="202">
      <c r="A202" s="49"/>
      <c r="B202" s="49"/>
      <c r="C202" s="49"/>
      <c r="D202" s="49"/>
    </row>
    <row r="203">
      <c r="A203" s="49"/>
      <c r="B203" s="49"/>
      <c r="C203" s="49"/>
      <c r="D203" s="49"/>
    </row>
    <row r="204">
      <c r="A204" s="49"/>
      <c r="B204" s="49"/>
      <c r="C204" s="49"/>
      <c r="D204" s="49"/>
    </row>
    <row r="205">
      <c r="A205" s="49"/>
      <c r="B205" s="49"/>
      <c r="C205" s="49"/>
      <c r="D205" s="49"/>
    </row>
    <row r="206">
      <c r="A206" s="49"/>
      <c r="B206" s="49"/>
      <c r="C206" s="49"/>
      <c r="D206" s="49"/>
    </row>
    <row r="207">
      <c r="A207" s="49"/>
      <c r="B207" s="49"/>
      <c r="C207" s="49"/>
      <c r="D207" s="49"/>
    </row>
    <row r="208">
      <c r="A208" s="49"/>
      <c r="B208" s="49"/>
      <c r="C208" s="49"/>
      <c r="D208" s="49"/>
    </row>
    <row r="209">
      <c r="A209" s="49"/>
      <c r="B209" s="49"/>
      <c r="C209" s="49"/>
      <c r="D209" s="49"/>
    </row>
    <row r="210">
      <c r="A210" s="49"/>
      <c r="B210" s="49"/>
      <c r="C210" s="49"/>
      <c r="D210" s="49"/>
    </row>
    <row r="211">
      <c r="A211" s="49"/>
      <c r="B211" s="49"/>
      <c r="C211" s="49"/>
      <c r="D211" s="49"/>
    </row>
    <row r="212">
      <c r="A212" s="49"/>
      <c r="B212" s="49"/>
      <c r="C212" s="49"/>
      <c r="D212" s="49"/>
    </row>
    <row r="213">
      <c r="A213" s="49"/>
      <c r="B213" s="49"/>
      <c r="C213" s="49"/>
      <c r="D213" s="49"/>
    </row>
    <row r="214">
      <c r="A214" s="49"/>
      <c r="B214" s="49"/>
      <c r="C214" s="49"/>
      <c r="D214" s="49"/>
    </row>
    <row r="215">
      <c r="A215" s="49"/>
      <c r="B215" s="49"/>
      <c r="C215" s="49"/>
      <c r="D215" s="49"/>
    </row>
    <row r="216">
      <c r="A216" s="49"/>
      <c r="B216" s="49"/>
      <c r="C216" s="49"/>
      <c r="D216" s="49"/>
    </row>
    <row r="217">
      <c r="A217" s="49"/>
      <c r="B217" s="49"/>
      <c r="C217" s="49"/>
      <c r="D217" s="49"/>
    </row>
    <row r="218">
      <c r="A218" s="49"/>
      <c r="B218" s="49"/>
      <c r="C218" s="49"/>
      <c r="D218" s="49"/>
    </row>
    <row r="219">
      <c r="A219" s="49"/>
      <c r="B219" s="49"/>
      <c r="C219" s="49"/>
      <c r="D219" s="49"/>
    </row>
    <row r="220">
      <c r="A220" s="49"/>
      <c r="B220" s="49"/>
      <c r="C220" s="49"/>
      <c r="D220" s="49"/>
    </row>
    <row r="221">
      <c r="A221" s="49"/>
      <c r="B221" s="49"/>
      <c r="C221" s="49"/>
      <c r="D221" s="49"/>
    </row>
    <row r="222">
      <c r="A222" s="49"/>
      <c r="B222" s="49"/>
      <c r="C222" s="49"/>
      <c r="D222" s="49"/>
    </row>
    <row r="223">
      <c r="A223" s="49"/>
      <c r="B223" s="49"/>
      <c r="C223" s="49"/>
      <c r="D223" s="49"/>
    </row>
    <row r="224">
      <c r="A224" s="49"/>
      <c r="B224" s="49"/>
      <c r="C224" s="49"/>
      <c r="D224" s="49"/>
    </row>
    <row r="225">
      <c r="A225" s="49"/>
      <c r="B225" s="49"/>
      <c r="C225" s="49"/>
      <c r="D225" s="49"/>
    </row>
    <row r="226">
      <c r="A226" s="49"/>
      <c r="B226" s="49"/>
      <c r="C226" s="49"/>
      <c r="D226" s="49"/>
    </row>
    <row r="227">
      <c r="A227" s="49"/>
      <c r="B227" s="49"/>
      <c r="C227" s="49"/>
      <c r="D227" s="49"/>
    </row>
    <row r="228">
      <c r="A228" s="49"/>
      <c r="B228" s="49"/>
      <c r="C228" s="49"/>
      <c r="D228" s="49"/>
    </row>
    <row r="229">
      <c r="A229" s="49"/>
      <c r="B229" s="49"/>
      <c r="C229" s="49"/>
      <c r="D229" s="49"/>
    </row>
    <row r="230">
      <c r="A230" s="49"/>
      <c r="B230" s="49"/>
      <c r="C230" s="49"/>
      <c r="D230" s="49"/>
    </row>
    <row r="231">
      <c r="A231" s="49"/>
      <c r="B231" s="49"/>
      <c r="C231" s="49"/>
      <c r="D231" s="49"/>
    </row>
    <row r="232">
      <c r="A232" s="49"/>
      <c r="B232" s="49"/>
      <c r="C232" s="49"/>
      <c r="D232" s="49"/>
    </row>
    <row r="233">
      <c r="A233" s="49"/>
      <c r="B233" s="49"/>
      <c r="C233" s="49"/>
      <c r="D233" s="49"/>
    </row>
    <row r="234">
      <c r="A234" s="49"/>
      <c r="B234" s="49"/>
      <c r="C234" s="49"/>
      <c r="D234" s="49"/>
    </row>
    <row r="235">
      <c r="A235" s="49"/>
      <c r="B235" s="49"/>
      <c r="C235" s="49"/>
      <c r="D235" s="49"/>
    </row>
    <row r="236">
      <c r="A236" s="49"/>
      <c r="B236" s="49"/>
      <c r="C236" s="49"/>
      <c r="D236" s="49"/>
    </row>
    <row r="237">
      <c r="A237" s="49"/>
      <c r="B237" s="49"/>
      <c r="C237" s="49"/>
      <c r="D237" s="49"/>
    </row>
    <row r="238">
      <c r="A238" s="49"/>
      <c r="B238" s="49"/>
      <c r="C238" s="49"/>
      <c r="D238" s="49"/>
    </row>
    <row r="239">
      <c r="A239" s="49"/>
      <c r="B239" s="49"/>
      <c r="C239" s="49"/>
      <c r="D239" s="49"/>
    </row>
    <row r="240">
      <c r="A240" s="49"/>
      <c r="B240" s="49"/>
      <c r="C240" s="49"/>
      <c r="D240" s="49"/>
    </row>
    <row r="241">
      <c r="A241" s="49"/>
      <c r="B241" s="49"/>
      <c r="C241" s="49"/>
      <c r="D241" s="49"/>
    </row>
    <row r="242">
      <c r="A242" s="49"/>
      <c r="B242" s="49"/>
      <c r="C242" s="49"/>
      <c r="D242" s="49"/>
    </row>
    <row r="243">
      <c r="A243" s="49"/>
      <c r="B243" s="49"/>
      <c r="C243" s="49"/>
      <c r="D243" s="49"/>
    </row>
    <row r="244">
      <c r="A244" s="49"/>
      <c r="B244" s="49"/>
      <c r="C244" s="49"/>
      <c r="D244" s="49"/>
    </row>
    <row r="245">
      <c r="A245" s="49"/>
      <c r="B245" s="49"/>
      <c r="C245" s="49"/>
      <c r="D245" s="49"/>
    </row>
    <row r="246">
      <c r="A246" s="49"/>
      <c r="B246" s="49"/>
      <c r="C246" s="49"/>
      <c r="D246" s="49"/>
    </row>
    <row r="247">
      <c r="A247" s="49"/>
      <c r="B247" s="49"/>
      <c r="C247" s="49"/>
      <c r="D247" s="49"/>
    </row>
    <row r="248">
      <c r="A248" s="49"/>
      <c r="B248" s="49"/>
      <c r="C248" s="49"/>
      <c r="D248" s="49"/>
    </row>
    <row r="249">
      <c r="A249" s="49"/>
      <c r="B249" s="49"/>
      <c r="C249" s="49"/>
      <c r="D249" s="49"/>
    </row>
    <row r="250">
      <c r="A250" s="49"/>
      <c r="B250" s="49"/>
      <c r="C250" s="49"/>
      <c r="D250" s="49"/>
    </row>
    <row r="251">
      <c r="A251" s="49"/>
      <c r="B251" s="49"/>
      <c r="C251" s="49"/>
      <c r="D251" s="49"/>
    </row>
    <row r="252">
      <c r="A252" s="49"/>
      <c r="B252" s="49"/>
      <c r="C252" s="49"/>
      <c r="D252" s="49"/>
    </row>
    <row r="253">
      <c r="A253" s="49"/>
      <c r="B253" s="49"/>
      <c r="C253" s="49"/>
      <c r="D253" s="49"/>
    </row>
    <row r="254">
      <c r="A254" s="49"/>
      <c r="B254" s="49"/>
      <c r="C254" s="49"/>
      <c r="D254" s="49"/>
    </row>
    <row r="255">
      <c r="A255" s="49"/>
      <c r="B255" s="49"/>
      <c r="C255" s="49"/>
      <c r="D255" s="49"/>
    </row>
    <row r="256">
      <c r="A256" s="49"/>
      <c r="B256" s="49"/>
      <c r="C256" s="49"/>
      <c r="D256" s="49"/>
    </row>
    <row r="257">
      <c r="A257" s="49"/>
      <c r="B257" s="49"/>
      <c r="C257" s="49"/>
      <c r="D257" s="49"/>
    </row>
    <row r="258">
      <c r="A258" s="49"/>
      <c r="B258" s="49"/>
      <c r="C258" s="49"/>
      <c r="D258" s="49"/>
    </row>
    <row r="259">
      <c r="A259" s="49"/>
      <c r="B259" s="49"/>
      <c r="C259" s="49"/>
      <c r="D259" s="49"/>
    </row>
    <row r="260">
      <c r="A260" s="49"/>
      <c r="B260" s="49"/>
      <c r="C260" s="49"/>
      <c r="D260" s="49"/>
    </row>
    <row r="261">
      <c r="A261" s="49"/>
      <c r="B261" s="49"/>
      <c r="C261" s="49"/>
      <c r="D261" s="49"/>
    </row>
    <row r="262">
      <c r="A262" s="49"/>
      <c r="B262" s="49"/>
      <c r="C262" s="49"/>
      <c r="D262" s="49"/>
    </row>
    <row r="263">
      <c r="A263" s="49"/>
      <c r="B263" s="49"/>
      <c r="C263" s="49"/>
      <c r="D263" s="49"/>
    </row>
    <row r="264">
      <c r="A264" s="49"/>
      <c r="B264" s="49"/>
      <c r="C264" s="49"/>
      <c r="D264" s="49"/>
    </row>
    <row r="265">
      <c r="A265" s="49"/>
      <c r="B265" s="49"/>
      <c r="C265" s="49"/>
      <c r="D265" s="49"/>
    </row>
    <row r="266">
      <c r="A266" s="49"/>
      <c r="B266" s="49"/>
      <c r="C266" s="49"/>
      <c r="D266" s="49"/>
    </row>
    <row r="267">
      <c r="A267" s="49"/>
      <c r="B267" s="49"/>
      <c r="C267" s="49"/>
      <c r="D267" s="49"/>
    </row>
    <row r="268">
      <c r="A268" s="49"/>
      <c r="B268" s="49"/>
      <c r="C268" s="49"/>
      <c r="D268" s="49"/>
    </row>
    <row r="269">
      <c r="A269" s="49"/>
      <c r="B269" s="49"/>
      <c r="C269" s="49"/>
      <c r="D269" s="49"/>
    </row>
    <row r="270">
      <c r="A270" s="49"/>
      <c r="B270" s="49"/>
      <c r="C270" s="49"/>
      <c r="D270" s="49"/>
    </row>
    <row r="271">
      <c r="A271" s="49"/>
      <c r="B271" s="49"/>
      <c r="C271" s="49"/>
      <c r="D271" s="49"/>
    </row>
    <row r="272">
      <c r="A272" s="49"/>
      <c r="B272" s="49"/>
      <c r="C272" s="49"/>
      <c r="D272" s="49"/>
    </row>
    <row r="273">
      <c r="A273" s="49"/>
      <c r="B273" s="49"/>
      <c r="C273" s="49"/>
      <c r="D273" s="49"/>
    </row>
    <row r="274">
      <c r="A274" s="49"/>
      <c r="B274" s="49"/>
      <c r="C274" s="49"/>
      <c r="D274" s="49"/>
    </row>
    <row r="275">
      <c r="A275" s="49"/>
      <c r="B275" s="49"/>
      <c r="C275" s="49"/>
      <c r="D275" s="49"/>
    </row>
    <row r="276">
      <c r="A276" s="49"/>
      <c r="B276" s="49"/>
      <c r="C276" s="49"/>
      <c r="D276" s="49"/>
    </row>
    <row r="277">
      <c r="A277" s="49"/>
      <c r="B277" s="49"/>
      <c r="C277" s="49"/>
      <c r="D277" s="49"/>
    </row>
    <row r="278">
      <c r="A278" s="49"/>
      <c r="B278" s="49"/>
      <c r="C278" s="49"/>
      <c r="D278" s="49"/>
    </row>
    <row r="279">
      <c r="A279" s="49"/>
      <c r="B279" s="49"/>
      <c r="C279" s="49"/>
      <c r="D279" s="49"/>
    </row>
    <row r="280">
      <c r="A280" s="49"/>
      <c r="B280" s="49"/>
      <c r="C280" s="49"/>
      <c r="D280" s="49"/>
    </row>
    <row r="281">
      <c r="A281" s="49"/>
      <c r="B281" s="49"/>
      <c r="C281" s="49"/>
      <c r="D281" s="49"/>
    </row>
    <row r="282">
      <c r="A282" s="49"/>
      <c r="B282" s="49"/>
      <c r="C282" s="49"/>
      <c r="D282" s="49"/>
    </row>
    <row r="283">
      <c r="A283" s="49"/>
      <c r="B283" s="49"/>
      <c r="C283" s="49"/>
      <c r="D283" s="49"/>
    </row>
    <row r="284">
      <c r="A284" s="49"/>
      <c r="B284" s="49"/>
      <c r="C284" s="49"/>
      <c r="D284" s="49"/>
    </row>
    <row r="285">
      <c r="A285" s="49"/>
      <c r="B285" s="49"/>
      <c r="C285" s="49"/>
      <c r="D285" s="49"/>
    </row>
    <row r="286">
      <c r="A286" s="49"/>
      <c r="B286" s="49"/>
      <c r="C286" s="49"/>
      <c r="D286" s="49"/>
    </row>
    <row r="287">
      <c r="A287" s="49"/>
      <c r="B287" s="49"/>
      <c r="C287" s="49"/>
      <c r="D287" s="49"/>
    </row>
    <row r="288">
      <c r="A288" s="49"/>
      <c r="B288" s="49"/>
      <c r="C288" s="49"/>
      <c r="D288" s="49"/>
    </row>
    <row r="289">
      <c r="A289" s="49"/>
      <c r="B289" s="49"/>
      <c r="C289" s="49"/>
      <c r="D289" s="49"/>
    </row>
    <row r="290">
      <c r="A290" s="49"/>
      <c r="B290" s="49"/>
      <c r="C290" s="49"/>
      <c r="D290" s="49"/>
    </row>
    <row r="291">
      <c r="A291" s="49"/>
      <c r="B291" s="49"/>
      <c r="C291" s="49"/>
      <c r="D291" s="49"/>
    </row>
    <row r="292">
      <c r="A292" s="49"/>
      <c r="B292" s="49"/>
      <c r="C292" s="49"/>
      <c r="D292" s="49"/>
    </row>
    <row r="293">
      <c r="A293" s="49"/>
      <c r="B293" s="49"/>
      <c r="C293" s="49"/>
      <c r="D293" s="49"/>
    </row>
    <row r="294">
      <c r="A294" s="49"/>
      <c r="B294" s="49"/>
      <c r="C294" s="49"/>
      <c r="D294" s="49"/>
    </row>
    <row r="295">
      <c r="A295" s="49"/>
      <c r="B295" s="49"/>
      <c r="C295" s="49"/>
      <c r="D295" s="49"/>
    </row>
    <row r="296">
      <c r="A296" s="49"/>
      <c r="B296" s="49"/>
      <c r="C296" s="49"/>
      <c r="D296" s="49"/>
    </row>
    <row r="297">
      <c r="A297" s="49"/>
      <c r="B297" s="49"/>
      <c r="C297" s="49"/>
      <c r="D297" s="49"/>
    </row>
    <row r="298">
      <c r="A298" s="49"/>
      <c r="B298" s="49"/>
      <c r="C298" s="49"/>
      <c r="D298" s="49"/>
    </row>
    <row r="299">
      <c r="A299" s="49"/>
      <c r="B299" s="49"/>
      <c r="C299" s="49"/>
      <c r="D299" s="49"/>
    </row>
    <row r="300">
      <c r="A300" s="49"/>
      <c r="B300" s="49"/>
      <c r="C300" s="49"/>
      <c r="D300" s="49"/>
    </row>
    <row r="301">
      <c r="A301" s="49"/>
      <c r="B301" s="49"/>
      <c r="C301" s="49"/>
      <c r="D301" s="49"/>
    </row>
    <row r="302">
      <c r="A302" s="49"/>
      <c r="B302" s="49"/>
      <c r="C302" s="49"/>
      <c r="D302" s="49"/>
    </row>
    <row r="303">
      <c r="A303" s="49"/>
      <c r="B303" s="49"/>
      <c r="C303" s="49"/>
      <c r="D303" s="49"/>
    </row>
    <row r="304">
      <c r="A304" s="49"/>
      <c r="B304" s="49"/>
      <c r="C304" s="49"/>
      <c r="D304" s="49"/>
    </row>
    <row r="305">
      <c r="A305" s="49"/>
      <c r="B305" s="49"/>
      <c r="C305" s="49"/>
      <c r="D305" s="49"/>
    </row>
    <row r="306">
      <c r="A306" s="49"/>
      <c r="B306" s="49"/>
      <c r="C306" s="49"/>
      <c r="D306" s="49"/>
    </row>
    <row r="307">
      <c r="A307" s="49"/>
      <c r="B307" s="49"/>
      <c r="C307" s="49"/>
      <c r="D307" s="49"/>
    </row>
    <row r="308">
      <c r="A308" s="49"/>
      <c r="B308" s="49"/>
      <c r="C308" s="49"/>
      <c r="D308" s="49"/>
    </row>
    <row r="309">
      <c r="A309" s="49"/>
      <c r="B309" s="49"/>
      <c r="C309" s="49"/>
      <c r="D309" s="49"/>
    </row>
    <row r="310">
      <c r="A310" s="49"/>
      <c r="B310" s="49"/>
      <c r="C310" s="49"/>
      <c r="D310" s="49"/>
    </row>
    <row r="311">
      <c r="A311" s="49"/>
      <c r="B311" s="49"/>
      <c r="C311" s="49"/>
      <c r="D311" s="49"/>
    </row>
    <row r="312">
      <c r="A312" s="49"/>
      <c r="B312" s="49"/>
      <c r="C312" s="49"/>
      <c r="D312" s="49"/>
    </row>
    <row r="313">
      <c r="A313" s="49"/>
      <c r="B313" s="49"/>
      <c r="C313" s="49"/>
      <c r="D313" s="49"/>
    </row>
    <row r="314">
      <c r="A314" s="49"/>
      <c r="B314" s="49"/>
      <c r="C314" s="49"/>
      <c r="D314" s="49"/>
    </row>
    <row r="315">
      <c r="A315" s="49"/>
      <c r="B315" s="49"/>
      <c r="C315" s="49"/>
      <c r="D315" s="49"/>
    </row>
    <row r="316">
      <c r="A316" s="49"/>
      <c r="B316" s="49"/>
      <c r="C316" s="49"/>
      <c r="D316" s="49"/>
    </row>
    <row r="317">
      <c r="A317" s="49"/>
      <c r="B317" s="49"/>
      <c r="C317" s="49"/>
      <c r="D317" s="49"/>
    </row>
    <row r="318">
      <c r="A318" s="49"/>
      <c r="B318" s="49"/>
      <c r="C318" s="49"/>
      <c r="D318" s="49"/>
    </row>
    <row r="319">
      <c r="A319" s="49"/>
      <c r="B319" s="49"/>
      <c r="C319" s="49"/>
      <c r="D319" s="49"/>
    </row>
    <row r="320">
      <c r="A320" s="49"/>
      <c r="B320" s="49"/>
      <c r="C320" s="49"/>
      <c r="D320" s="49"/>
    </row>
    <row r="321">
      <c r="A321" s="49"/>
      <c r="B321" s="49"/>
      <c r="C321" s="49"/>
      <c r="D321" s="49"/>
    </row>
    <row r="322">
      <c r="A322" s="49"/>
      <c r="B322" s="49"/>
      <c r="C322" s="49"/>
      <c r="D322" s="49"/>
    </row>
    <row r="323">
      <c r="A323" s="49"/>
      <c r="B323" s="49"/>
      <c r="C323" s="49"/>
      <c r="D323" s="49"/>
    </row>
    <row r="324">
      <c r="A324" s="49"/>
      <c r="B324" s="49"/>
      <c r="C324" s="49"/>
      <c r="D324" s="49"/>
    </row>
    <row r="325">
      <c r="A325" s="49"/>
      <c r="B325" s="49"/>
      <c r="C325" s="49"/>
      <c r="D325" s="49"/>
    </row>
    <row r="326">
      <c r="A326" s="49"/>
      <c r="B326" s="49"/>
      <c r="C326" s="49"/>
      <c r="D326" s="49"/>
    </row>
    <row r="327">
      <c r="A327" s="49"/>
      <c r="B327" s="49"/>
      <c r="C327" s="49"/>
      <c r="D327" s="49"/>
    </row>
    <row r="328">
      <c r="A328" s="49"/>
      <c r="B328" s="49"/>
      <c r="C328" s="49"/>
      <c r="D328" s="49"/>
    </row>
    <row r="329">
      <c r="A329" s="49"/>
      <c r="B329" s="49"/>
      <c r="C329" s="49"/>
      <c r="D329" s="49"/>
    </row>
    <row r="330">
      <c r="A330" s="49"/>
      <c r="B330" s="49"/>
      <c r="C330" s="49"/>
      <c r="D330" s="49"/>
    </row>
    <row r="331">
      <c r="A331" s="49"/>
      <c r="B331" s="49"/>
      <c r="C331" s="49"/>
      <c r="D331" s="49"/>
    </row>
    <row r="332">
      <c r="A332" s="49"/>
      <c r="B332" s="49"/>
      <c r="C332" s="49"/>
      <c r="D332" s="49"/>
    </row>
    <row r="333">
      <c r="A333" s="49"/>
      <c r="B333" s="49"/>
      <c r="C333" s="49"/>
      <c r="D333" s="49"/>
    </row>
    <row r="334">
      <c r="A334" s="49"/>
      <c r="B334" s="49"/>
      <c r="C334" s="49"/>
      <c r="D334" s="49"/>
    </row>
    <row r="335">
      <c r="A335" s="49"/>
      <c r="B335" s="49"/>
      <c r="C335" s="49"/>
      <c r="D335" s="49"/>
    </row>
    <row r="336">
      <c r="A336" s="49"/>
      <c r="B336" s="49"/>
      <c r="C336" s="49"/>
      <c r="D336" s="49"/>
    </row>
    <row r="337">
      <c r="A337" s="49"/>
      <c r="B337" s="49"/>
      <c r="C337" s="49"/>
      <c r="D337" s="49"/>
    </row>
    <row r="338">
      <c r="A338" s="49"/>
      <c r="B338" s="49"/>
      <c r="C338" s="49"/>
      <c r="D338" s="49"/>
    </row>
    <row r="339">
      <c r="A339" s="49"/>
      <c r="B339" s="49"/>
      <c r="C339" s="49"/>
      <c r="D339" s="49"/>
    </row>
    <row r="340">
      <c r="A340" s="49"/>
      <c r="B340" s="49"/>
      <c r="C340" s="49"/>
      <c r="D340" s="49"/>
    </row>
    <row r="341">
      <c r="A341" s="49"/>
      <c r="B341" s="49"/>
      <c r="C341" s="49"/>
      <c r="D341" s="49"/>
    </row>
    <row r="342">
      <c r="A342" s="49"/>
      <c r="B342" s="49"/>
      <c r="C342" s="49"/>
      <c r="D342" s="49"/>
    </row>
    <row r="343">
      <c r="A343" s="49"/>
      <c r="B343" s="49"/>
      <c r="C343" s="49"/>
      <c r="D343" s="49"/>
    </row>
    <row r="344">
      <c r="A344" s="49"/>
      <c r="B344" s="49"/>
      <c r="C344" s="49"/>
      <c r="D344" s="49"/>
    </row>
    <row r="345">
      <c r="A345" s="49"/>
      <c r="B345" s="49"/>
      <c r="C345" s="49"/>
      <c r="D345" s="49"/>
    </row>
    <row r="346">
      <c r="A346" s="49"/>
      <c r="B346" s="49"/>
      <c r="C346" s="49"/>
      <c r="D346" s="49"/>
    </row>
    <row r="347">
      <c r="A347" s="49"/>
      <c r="B347" s="49"/>
      <c r="C347" s="49"/>
      <c r="D347" s="49"/>
    </row>
    <row r="348">
      <c r="A348" s="49"/>
      <c r="B348" s="49"/>
      <c r="C348" s="49"/>
      <c r="D348" s="49"/>
    </row>
    <row r="349">
      <c r="A349" s="49"/>
      <c r="B349" s="49"/>
      <c r="C349" s="49"/>
      <c r="D349" s="49"/>
    </row>
    <row r="350">
      <c r="A350" s="49"/>
      <c r="B350" s="49"/>
      <c r="C350" s="49"/>
      <c r="D350" s="49"/>
    </row>
    <row r="351">
      <c r="A351" s="49"/>
      <c r="B351" s="49"/>
      <c r="C351" s="49"/>
      <c r="D351" s="49"/>
    </row>
    <row r="352">
      <c r="A352" s="49"/>
      <c r="B352" s="49"/>
      <c r="C352" s="49"/>
      <c r="D352" s="49"/>
    </row>
    <row r="353">
      <c r="A353" s="49"/>
      <c r="B353" s="49"/>
      <c r="C353" s="49"/>
      <c r="D353" s="49"/>
    </row>
    <row r="354">
      <c r="A354" s="49"/>
      <c r="B354" s="49"/>
      <c r="C354" s="49"/>
      <c r="D354" s="49"/>
    </row>
    <row r="355">
      <c r="A355" s="49"/>
      <c r="B355" s="49"/>
      <c r="C355" s="49"/>
      <c r="D355" s="49"/>
    </row>
    <row r="356">
      <c r="A356" s="49"/>
      <c r="B356" s="49"/>
      <c r="C356" s="49"/>
      <c r="D356" s="49"/>
    </row>
    <row r="357">
      <c r="A357" s="49"/>
      <c r="B357" s="49"/>
      <c r="C357" s="49"/>
      <c r="D357" s="49"/>
    </row>
    <row r="358">
      <c r="A358" s="49"/>
      <c r="B358" s="49"/>
      <c r="C358" s="49"/>
      <c r="D358" s="49"/>
    </row>
    <row r="359">
      <c r="A359" s="49"/>
      <c r="B359" s="49"/>
      <c r="C359" s="49"/>
      <c r="D359" s="49"/>
    </row>
    <row r="360">
      <c r="A360" s="49"/>
      <c r="B360" s="49"/>
      <c r="C360" s="49"/>
      <c r="D360" s="49"/>
    </row>
    <row r="361">
      <c r="A361" s="49"/>
      <c r="B361" s="49"/>
      <c r="C361" s="49"/>
      <c r="D361" s="49"/>
    </row>
    <row r="362">
      <c r="A362" s="49"/>
      <c r="B362" s="49"/>
      <c r="C362" s="49"/>
      <c r="D362" s="49"/>
    </row>
    <row r="363">
      <c r="A363" s="49"/>
      <c r="B363" s="49"/>
      <c r="C363" s="49"/>
      <c r="D363" s="49"/>
    </row>
    <row r="364">
      <c r="A364" s="49"/>
      <c r="B364" s="49"/>
      <c r="C364" s="49"/>
      <c r="D364" s="49"/>
    </row>
    <row r="365">
      <c r="A365" s="49"/>
      <c r="B365" s="49"/>
      <c r="C365" s="49"/>
      <c r="D365" s="49"/>
    </row>
    <row r="366">
      <c r="A366" s="49"/>
      <c r="B366" s="49"/>
      <c r="C366" s="49"/>
      <c r="D366" s="49"/>
    </row>
    <row r="367">
      <c r="A367" s="49"/>
      <c r="B367" s="49"/>
      <c r="C367" s="49"/>
      <c r="D367" s="49"/>
    </row>
    <row r="368">
      <c r="A368" s="49"/>
      <c r="B368" s="49"/>
      <c r="C368" s="49"/>
      <c r="D368" s="49"/>
    </row>
    <row r="369">
      <c r="A369" s="49"/>
      <c r="B369" s="49"/>
      <c r="C369" s="49"/>
      <c r="D369" s="49"/>
    </row>
    <row r="370">
      <c r="A370" s="49"/>
      <c r="B370" s="49"/>
      <c r="C370" s="49"/>
      <c r="D370" s="49"/>
    </row>
    <row r="371">
      <c r="A371" s="49"/>
      <c r="B371" s="49"/>
      <c r="C371" s="49"/>
      <c r="D371" s="49"/>
    </row>
    <row r="372">
      <c r="A372" s="49"/>
      <c r="B372" s="49"/>
      <c r="C372" s="49"/>
      <c r="D372" s="49"/>
    </row>
    <row r="373">
      <c r="A373" s="49"/>
      <c r="B373" s="49"/>
      <c r="C373" s="49"/>
      <c r="D373" s="49"/>
    </row>
    <row r="374">
      <c r="A374" s="49"/>
      <c r="B374" s="49"/>
      <c r="C374" s="49"/>
      <c r="D374" s="49"/>
    </row>
    <row r="375">
      <c r="A375" s="49"/>
      <c r="B375" s="49"/>
      <c r="C375" s="49"/>
      <c r="D375" s="49"/>
    </row>
    <row r="376">
      <c r="A376" s="49"/>
      <c r="B376" s="49"/>
      <c r="C376" s="49"/>
      <c r="D376" s="49"/>
    </row>
    <row r="377">
      <c r="A377" s="49"/>
      <c r="B377" s="49"/>
      <c r="C377" s="49"/>
      <c r="D377" s="49"/>
    </row>
    <row r="378">
      <c r="A378" s="49"/>
      <c r="B378" s="49"/>
      <c r="C378" s="49"/>
      <c r="D378" s="49"/>
    </row>
    <row r="379">
      <c r="A379" s="49"/>
      <c r="B379" s="49"/>
      <c r="C379" s="49"/>
      <c r="D379" s="49"/>
    </row>
    <row r="380">
      <c r="A380" s="49"/>
      <c r="B380" s="49"/>
      <c r="C380" s="49"/>
      <c r="D380" s="49"/>
    </row>
    <row r="381">
      <c r="A381" s="49"/>
      <c r="B381" s="49"/>
      <c r="C381" s="49"/>
      <c r="D381" s="49"/>
    </row>
    <row r="382">
      <c r="A382" s="49"/>
      <c r="B382" s="49"/>
      <c r="C382" s="49"/>
      <c r="D382" s="49"/>
    </row>
    <row r="383">
      <c r="A383" s="49"/>
      <c r="B383" s="49"/>
      <c r="C383" s="49"/>
      <c r="D383" s="49"/>
    </row>
    <row r="384">
      <c r="A384" s="49"/>
      <c r="B384" s="49"/>
      <c r="C384" s="49"/>
      <c r="D384" s="49"/>
    </row>
    <row r="385">
      <c r="A385" s="49"/>
      <c r="B385" s="49"/>
      <c r="C385" s="49"/>
      <c r="D385" s="49"/>
    </row>
    <row r="386">
      <c r="A386" s="49"/>
      <c r="B386" s="49"/>
      <c r="C386" s="49"/>
      <c r="D386" s="49"/>
    </row>
    <row r="387">
      <c r="A387" s="49"/>
      <c r="B387" s="49"/>
      <c r="C387" s="49"/>
      <c r="D387" s="49"/>
    </row>
    <row r="388">
      <c r="A388" s="49"/>
      <c r="B388" s="49"/>
      <c r="C388" s="49"/>
      <c r="D388" s="49"/>
    </row>
    <row r="389">
      <c r="A389" s="49"/>
      <c r="B389" s="49"/>
      <c r="C389" s="49"/>
      <c r="D389" s="49"/>
    </row>
    <row r="390">
      <c r="A390" s="49"/>
      <c r="B390" s="49"/>
      <c r="C390" s="49"/>
      <c r="D390" s="49"/>
    </row>
    <row r="391">
      <c r="A391" s="49"/>
      <c r="B391" s="49"/>
      <c r="C391" s="49"/>
      <c r="D391" s="49"/>
    </row>
    <row r="392">
      <c r="A392" s="49"/>
      <c r="B392" s="49"/>
      <c r="C392" s="49"/>
      <c r="D392" s="49"/>
    </row>
    <row r="393">
      <c r="A393" s="49"/>
      <c r="B393" s="49"/>
      <c r="C393" s="49"/>
      <c r="D393" s="49"/>
    </row>
    <row r="394">
      <c r="A394" s="49"/>
      <c r="B394" s="49"/>
      <c r="C394" s="49"/>
      <c r="D394" s="49"/>
    </row>
    <row r="395">
      <c r="A395" s="49"/>
      <c r="B395" s="49"/>
      <c r="C395" s="49"/>
      <c r="D395" s="49"/>
    </row>
    <row r="396">
      <c r="A396" s="49"/>
      <c r="B396" s="49"/>
      <c r="C396" s="49"/>
      <c r="D396" s="49"/>
    </row>
    <row r="397">
      <c r="A397" s="49"/>
      <c r="B397" s="49"/>
      <c r="C397" s="49"/>
      <c r="D397" s="49"/>
    </row>
    <row r="398">
      <c r="A398" s="49"/>
      <c r="B398" s="49"/>
      <c r="C398" s="49"/>
      <c r="D398" s="49"/>
    </row>
    <row r="399">
      <c r="A399" s="49"/>
      <c r="B399" s="49"/>
      <c r="C399" s="49"/>
      <c r="D399" s="49"/>
    </row>
    <row r="400">
      <c r="A400" s="49"/>
      <c r="B400" s="49"/>
      <c r="C400" s="49"/>
      <c r="D400" s="49"/>
    </row>
    <row r="401">
      <c r="A401" s="49"/>
      <c r="B401" s="49"/>
      <c r="C401" s="49"/>
      <c r="D401" s="49"/>
    </row>
    <row r="402">
      <c r="A402" s="49"/>
      <c r="B402" s="49"/>
      <c r="C402" s="49"/>
      <c r="D402" s="49"/>
    </row>
    <row r="403">
      <c r="A403" s="49"/>
      <c r="B403" s="49"/>
      <c r="C403" s="49"/>
      <c r="D403" s="49"/>
    </row>
    <row r="404">
      <c r="A404" s="49"/>
      <c r="B404" s="49"/>
      <c r="C404" s="49"/>
      <c r="D404" s="49"/>
    </row>
    <row r="405">
      <c r="A405" s="49"/>
      <c r="B405" s="49"/>
      <c r="C405" s="49"/>
      <c r="D405" s="49"/>
    </row>
    <row r="406">
      <c r="A406" s="49"/>
      <c r="B406" s="49"/>
      <c r="C406" s="49"/>
      <c r="D406" s="49"/>
    </row>
    <row r="407">
      <c r="A407" s="49"/>
      <c r="B407" s="49"/>
      <c r="C407" s="49"/>
      <c r="D407" s="49"/>
    </row>
    <row r="408">
      <c r="A408" s="49"/>
      <c r="B408" s="49"/>
      <c r="C408" s="49"/>
      <c r="D408" s="49"/>
    </row>
    <row r="409">
      <c r="A409" s="49"/>
      <c r="B409" s="49"/>
      <c r="C409" s="49"/>
      <c r="D409" s="49"/>
    </row>
    <row r="410">
      <c r="A410" s="49"/>
      <c r="B410" s="49"/>
      <c r="C410" s="49"/>
      <c r="D410" s="49"/>
    </row>
    <row r="411">
      <c r="A411" s="49"/>
      <c r="B411" s="49"/>
      <c r="C411" s="49"/>
      <c r="D411" s="49"/>
    </row>
    <row r="412">
      <c r="A412" s="49"/>
      <c r="B412" s="49"/>
      <c r="C412" s="49"/>
      <c r="D412" s="49"/>
    </row>
    <row r="413">
      <c r="A413" s="49"/>
      <c r="B413" s="49"/>
      <c r="C413" s="49"/>
      <c r="D413" s="49"/>
    </row>
    <row r="414">
      <c r="A414" s="49"/>
      <c r="B414" s="49"/>
      <c r="C414" s="49"/>
      <c r="D414" s="49"/>
    </row>
    <row r="415">
      <c r="A415" s="49"/>
      <c r="B415" s="49"/>
      <c r="C415" s="49"/>
      <c r="D415" s="49"/>
    </row>
    <row r="416">
      <c r="A416" s="49"/>
      <c r="B416" s="49"/>
      <c r="C416" s="49"/>
      <c r="D416" s="49"/>
    </row>
    <row r="417">
      <c r="A417" s="49"/>
      <c r="B417" s="49"/>
      <c r="C417" s="49"/>
      <c r="D417" s="49"/>
    </row>
    <row r="418">
      <c r="A418" s="49"/>
      <c r="B418" s="49"/>
      <c r="C418" s="49"/>
      <c r="D418" s="49"/>
    </row>
    <row r="419">
      <c r="A419" s="49"/>
      <c r="B419" s="49"/>
      <c r="C419" s="49"/>
      <c r="D419" s="49"/>
    </row>
    <row r="420">
      <c r="A420" s="49"/>
      <c r="B420" s="49"/>
      <c r="C420" s="49"/>
      <c r="D420" s="49"/>
    </row>
    <row r="421">
      <c r="A421" s="49"/>
      <c r="B421" s="49"/>
      <c r="C421" s="49"/>
      <c r="D421" s="49"/>
    </row>
    <row r="422">
      <c r="A422" s="49"/>
      <c r="B422" s="49"/>
      <c r="C422" s="49"/>
      <c r="D422" s="49"/>
    </row>
    <row r="423">
      <c r="A423" s="49"/>
      <c r="B423" s="49"/>
      <c r="C423" s="49"/>
      <c r="D423" s="49"/>
    </row>
    <row r="424">
      <c r="A424" s="49"/>
      <c r="B424" s="49"/>
      <c r="C424" s="49"/>
      <c r="D424" s="49"/>
    </row>
    <row r="425">
      <c r="A425" s="49"/>
      <c r="B425" s="49"/>
      <c r="C425" s="49"/>
      <c r="D425" s="49"/>
    </row>
    <row r="426">
      <c r="A426" s="49"/>
      <c r="B426" s="49"/>
      <c r="C426" s="49"/>
      <c r="D426" s="49"/>
    </row>
    <row r="427">
      <c r="A427" s="49"/>
      <c r="B427" s="49"/>
      <c r="C427" s="49"/>
      <c r="D427" s="49"/>
    </row>
    <row r="428">
      <c r="A428" s="49"/>
      <c r="B428" s="49"/>
      <c r="C428" s="49"/>
      <c r="D428" s="49"/>
    </row>
    <row r="429">
      <c r="A429" s="49"/>
      <c r="B429" s="49"/>
      <c r="C429" s="49"/>
      <c r="D429" s="49"/>
    </row>
    <row r="430">
      <c r="A430" s="49"/>
      <c r="B430" s="49"/>
      <c r="C430" s="49"/>
      <c r="D430" s="49"/>
    </row>
    <row r="431">
      <c r="A431" s="49"/>
      <c r="B431" s="49"/>
      <c r="C431" s="49"/>
      <c r="D431" s="49"/>
    </row>
    <row r="432">
      <c r="A432" s="49"/>
      <c r="B432" s="49"/>
      <c r="C432" s="49"/>
      <c r="D432" s="49"/>
    </row>
    <row r="433">
      <c r="A433" s="49"/>
      <c r="B433" s="49"/>
      <c r="C433" s="49"/>
      <c r="D433" s="49"/>
    </row>
    <row r="434">
      <c r="A434" s="49"/>
      <c r="B434" s="49"/>
      <c r="C434" s="49"/>
      <c r="D434" s="49"/>
    </row>
    <row r="435">
      <c r="A435" s="49"/>
      <c r="B435" s="49"/>
      <c r="C435" s="49"/>
      <c r="D435" s="49"/>
    </row>
    <row r="436">
      <c r="A436" s="49"/>
      <c r="B436" s="49"/>
      <c r="C436" s="49"/>
      <c r="D436" s="49"/>
    </row>
    <row r="437">
      <c r="A437" s="49"/>
      <c r="B437" s="49"/>
      <c r="C437" s="49"/>
      <c r="D437" s="49"/>
    </row>
    <row r="438">
      <c r="A438" s="49"/>
      <c r="B438" s="49"/>
      <c r="C438" s="49"/>
      <c r="D438" s="49"/>
    </row>
    <row r="439">
      <c r="A439" s="49"/>
      <c r="B439" s="49"/>
      <c r="C439" s="49"/>
      <c r="D439" s="49"/>
    </row>
    <row r="440">
      <c r="A440" s="49"/>
      <c r="B440" s="49"/>
      <c r="C440" s="49"/>
      <c r="D440" s="49"/>
    </row>
    <row r="441">
      <c r="A441" s="49"/>
      <c r="B441" s="49"/>
      <c r="C441" s="49"/>
      <c r="D441" s="49"/>
    </row>
    <row r="442">
      <c r="A442" s="49"/>
      <c r="B442" s="49"/>
      <c r="C442" s="49"/>
      <c r="D442" s="49"/>
    </row>
    <row r="443">
      <c r="A443" s="49"/>
      <c r="B443" s="49"/>
      <c r="C443" s="49"/>
      <c r="D443" s="49"/>
    </row>
    <row r="444">
      <c r="A444" s="49"/>
      <c r="B444" s="49"/>
      <c r="C444" s="49"/>
      <c r="D444" s="49"/>
    </row>
    <row r="445">
      <c r="A445" s="49"/>
      <c r="B445" s="49"/>
      <c r="C445" s="49"/>
      <c r="D445" s="49"/>
    </row>
    <row r="446">
      <c r="A446" s="49"/>
      <c r="B446" s="49"/>
      <c r="C446" s="49"/>
      <c r="D446" s="49"/>
    </row>
    <row r="447">
      <c r="A447" s="49"/>
      <c r="B447" s="49"/>
      <c r="C447" s="49"/>
      <c r="D447" s="49"/>
    </row>
    <row r="448">
      <c r="A448" s="49"/>
      <c r="B448" s="49"/>
      <c r="C448" s="49"/>
      <c r="D448" s="49"/>
    </row>
    <row r="449">
      <c r="A449" s="49"/>
      <c r="B449" s="49"/>
      <c r="C449" s="49"/>
      <c r="D449" s="49"/>
    </row>
    <row r="450">
      <c r="A450" s="49"/>
      <c r="B450" s="49"/>
      <c r="C450" s="49"/>
      <c r="D450" s="49"/>
    </row>
    <row r="451">
      <c r="A451" s="49"/>
      <c r="B451" s="49"/>
      <c r="C451" s="49"/>
      <c r="D451" s="49"/>
    </row>
    <row r="452">
      <c r="A452" s="49"/>
      <c r="B452" s="49"/>
      <c r="C452" s="49"/>
      <c r="D452" s="49"/>
    </row>
    <row r="453">
      <c r="A453" s="49"/>
      <c r="B453" s="49"/>
      <c r="C453" s="49"/>
      <c r="D453" s="49"/>
    </row>
    <row r="454">
      <c r="A454" s="49"/>
      <c r="B454" s="49"/>
      <c r="C454" s="49"/>
      <c r="D454" s="49"/>
    </row>
    <row r="455">
      <c r="A455" s="49"/>
      <c r="B455" s="49"/>
      <c r="C455" s="49"/>
      <c r="D455" s="49"/>
    </row>
    <row r="456">
      <c r="A456" s="49"/>
      <c r="B456" s="49"/>
      <c r="C456" s="49"/>
      <c r="D456" s="49"/>
    </row>
    <row r="457">
      <c r="A457" s="49"/>
      <c r="B457" s="49"/>
      <c r="C457" s="49"/>
      <c r="D457" s="49"/>
    </row>
    <row r="458">
      <c r="A458" s="49"/>
      <c r="B458" s="49"/>
      <c r="C458" s="49"/>
      <c r="D458" s="49"/>
    </row>
    <row r="459">
      <c r="A459" s="49"/>
      <c r="B459" s="49"/>
      <c r="C459" s="49"/>
      <c r="D459" s="49"/>
    </row>
    <row r="460">
      <c r="A460" s="49"/>
      <c r="B460" s="49"/>
      <c r="C460" s="49"/>
      <c r="D460" s="49"/>
    </row>
    <row r="461">
      <c r="A461" s="49"/>
      <c r="B461" s="49"/>
      <c r="C461" s="49"/>
      <c r="D461" s="49"/>
    </row>
    <row r="462">
      <c r="A462" s="49"/>
      <c r="B462" s="49"/>
      <c r="C462" s="49"/>
      <c r="D462" s="49"/>
    </row>
    <row r="463">
      <c r="A463" s="49"/>
      <c r="B463" s="49"/>
      <c r="C463" s="49"/>
      <c r="D463" s="49"/>
    </row>
    <row r="464">
      <c r="A464" s="49"/>
      <c r="B464" s="49"/>
      <c r="C464" s="49"/>
      <c r="D464" s="49"/>
    </row>
    <row r="465">
      <c r="A465" s="49"/>
      <c r="B465" s="49"/>
      <c r="C465" s="49"/>
      <c r="D465" s="49"/>
    </row>
    <row r="466">
      <c r="A466" s="49"/>
      <c r="B466" s="49"/>
      <c r="C466" s="49"/>
      <c r="D466" s="49"/>
    </row>
    <row r="467">
      <c r="A467" s="49"/>
      <c r="B467" s="49"/>
      <c r="C467" s="49"/>
      <c r="D467" s="49"/>
    </row>
    <row r="468">
      <c r="A468" s="49"/>
      <c r="B468" s="49"/>
      <c r="C468" s="49"/>
      <c r="D468" s="49"/>
    </row>
    <row r="469">
      <c r="A469" s="49"/>
      <c r="B469" s="49"/>
      <c r="C469" s="49"/>
      <c r="D469" s="49"/>
    </row>
    <row r="470">
      <c r="A470" s="49"/>
      <c r="B470" s="49"/>
      <c r="C470" s="49"/>
      <c r="D470" s="49"/>
    </row>
    <row r="471">
      <c r="A471" s="49"/>
      <c r="B471" s="49"/>
      <c r="C471" s="49"/>
      <c r="D471" s="49"/>
    </row>
    <row r="472">
      <c r="A472" s="49"/>
      <c r="B472" s="49"/>
      <c r="C472" s="49"/>
      <c r="D472" s="49"/>
    </row>
    <row r="473">
      <c r="A473" s="49"/>
      <c r="B473" s="49"/>
      <c r="C473" s="49"/>
      <c r="D473" s="49"/>
    </row>
    <row r="474">
      <c r="A474" s="49"/>
      <c r="B474" s="49"/>
      <c r="C474" s="49"/>
      <c r="D474" s="49"/>
    </row>
    <row r="475">
      <c r="A475" s="49"/>
      <c r="B475" s="49"/>
      <c r="C475" s="49"/>
      <c r="D475" s="49"/>
    </row>
    <row r="476">
      <c r="A476" s="49"/>
      <c r="B476" s="49"/>
      <c r="C476" s="49"/>
      <c r="D476" s="49"/>
    </row>
    <row r="477">
      <c r="A477" s="49"/>
      <c r="B477" s="49"/>
      <c r="C477" s="49"/>
      <c r="D477" s="49"/>
    </row>
    <row r="478">
      <c r="A478" s="49"/>
      <c r="B478" s="49"/>
      <c r="C478" s="49"/>
      <c r="D478" s="49"/>
    </row>
    <row r="479">
      <c r="A479" s="49"/>
      <c r="B479" s="49"/>
      <c r="C479" s="49"/>
      <c r="D479" s="49"/>
    </row>
    <row r="480">
      <c r="A480" s="49"/>
      <c r="B480" s="49"/>
      <c r="C480" s="49"/>
      <c r="D480" s="49"/>
    </row>
    <row r="481">
      <c r="A481" s="49"/>
      <c r="B481" s="49"/>
      <c r="C481" s="49"/>
      <c r="D481" s="49"/>
    </row>
    <row r="482">
      <c r="A482" s="49"/>
      <c r="B482" s="49"/>
      <c r="C482" s="49"/>
      <c r="D482" s="49"/>
    </row>
    <row r="483">
      <c r="A483" s="49"/>
      <c r="B483" s="49"/>
      <c r="C483" s="49"/>
      <c r="D483" s="49"/>
    </row>
    <row r="484">
      <c r="A484" s="49"/>
      <c r="B484" s="49"/>
      <c r="C484" s="49"/>
      <c r="D484" s="49"/>
    </row>
    <row r="485">
      <c r="A485" s="49"/>
      <c r="B485" s="49"/>
      <c r="C485" s="49"/>
      <c r="D485" s="49"/>
    </row>
    <row r="486">
      <c r="A486" s="49"/>
      <c r="B486" s="49"/>
      <c r="C486" s="49"/>
      <c r="D486" s="49"/>
    </row>
    <row r="487">
      <c r="A487" s="49"/>
      <c r="B487" s="49"/>
      <c r="C487" s="49"/>
      <c r="D487" s="49"/>
    </row>
    <row r="488">
      <c r="A488" s="49"/>
      <c r="B488" s="49"/>
      <c r="C488" s="49"/>
      <c r="D488" s="49"/>
    </row>
    <row r="489">
      <c r="A489" s="49"/>
      <c r="B489" s="49"/>
      <c r="C489" s="49"/>
      <c r="D489" s="49"/>
    </row>
    <row r="490">
      <c r="A490" s="49"/>
      <c r="B490" s="49"/>
      <c r="C490" s="49"/>
      <c r="D490" s="49"/>
    </row>
    <row r="491">
      <c r="A491" s="49"/>
      <c r="B491" s="49"/>
      <c r="C491" s="49"/>
      <c r="D491" s="49"/>
    </row>
    <row r="492">
      <c r="A492" s="49"/>
      <c r="B492" s="49"/>
      <c r="C492" s="49"/>
      <c r="D492" s="49"/>
    </row>
    <row r="493">
      <c r="A493" s="49"/>
      <c r="B493" s="49"/>
      <c r="C493" s="49"/>
      <c r="D493" s="49"/>
    </row>
    <row r="494">
      <c r="A494" s="49"/>
      <c r="B494" s="49"/>
      <c r="C494" s="49"/>
      <c r="D494" s="49"/>
    </row>
    <row r="495">
      <c r="A495" s="49"/>
      <c r="B495" s="49"/>
      <c r="C495" s="49"/>
      <c r="D495" s="49"/>
    </row>
    <row r="496">
      <c r="A496" s="49"/>
      <c r="B496" s="49"/>
      <c r="C496" s="49"/>
      <c r="D496" s="49"/>
    </row>
    <row r="497">
      <c r="A497" s="49"/>
      <c r="B497" s="49"/>
      <c r="C497" s="49"/>
      <c r="D497" s="49"/>
    </row>
    <row r="498">
      <c r="A498" s="49"/>
      <c r="B498" s="49"/>
      <c r="C498" s="49"/>
      <c r="D498" s="49"/>
    </row>
    <row r="499">
      <c r="A499" s="49"/>
      <c r="B499" s="49"/>
      <c r="C499" s="49"/>
      <c r="D499" s="49"/>
    </row>
    <row r="500">
      <c r="A500" s="49"/>
      <c r="B500" s="49"/>
      <c r="C500" s="49"/>
      <c r="D500" s="49"/>
    </row>
    <row r="501">
      <c r="A501" s="49"/>
      <c r="B501" s="49"/>
      <c r="C501" s="49"/>
      <c r="D501" s="49"/>
    </row>
    <row r="502">
      <c r="A502" s="49"/>
      <c r="B502" s="49"/>
      <c r="C502" s="49"/>
      <c r="D502" s="49"/>
    </row>
    <row r="503">
      <c r="A503" s="49"/>
      <c r="B503" s="49"/>
      <c r="C503" s="49"/>
      <c r="D503" s="49"/>
    </row>
    <row r="504">
      <c r="A504" s="49"/>
      <c r="B504" s="49"/>
      <c r="C504" s="49"/>
      <c r="D504" s="49"/>
    </row>
    <row r="505">
      <c r="A505" s="49"/>
      <c r="B505" s="49"/>
      <c r="C505" s="49"/>
      <c r="D505" s="49"/>
    </row>
    <row r="506">
      <c r="A506" s="49"/>
      <c r="B506" s="49"/>
      <c r="C506" s="49"/>
      <c r="D506" s="49"/>
    </row>
    <row r="507">
      <c r="A507" s="49"/>
      <c r="B507" s="49"/>
      <c r="C507" s="49"/>
      <c r="D507" s="49"/>
    </row>
    <row r="508">
      <c r="A508" s="49"/>
      <c r="B508" s="49"/>
      <c r="C508" s="49"/>
      <c r="D508" s="49"/>
    </row>
    <row r="509">
      <c r="A509" s="49"/>
      <c r="B509" s="49"/>
      <c r="C509" s="49"/>
      <c r="D509" s="49"/>
    </row>
    <row r="510">
      <c r="A510" s="49"/>
      <c r="B510" s="49"/>
      <c r="C510" s="49"/>
      <c r="D510" s="49"/>
    </row>
    <row r="511">
      <c r="A511" s="49"/>
      <c r="B511" s="49"/>
      <c r="C511" s="49"/>
      <c r="D511" s="49"/>
    </row>
    <row r="512">
      <c r="A512" s="49"/>
      <c r="B512" s="49"/>
      <c r="C512" s="49"/>
      <c r="D512" s="49"/>
    </row>
    <row r="513">
      <c r="A513" s="49"/>
      <c r="B513" s="49"/>
      <c r="C513" s="49"/>
      <c r="D513" s="49"/>
    </row>
    <row r="514">
      <c r="A514" s="49"/>
      <c r="B514" s="49"/>
      <c r="C514" s="49"/>
      <c r="D514" s="49"/>
    </row>
    <row r="515">
      <c r="A515" s="49"/>
      <c r="B515" s="49"/>
      <c r="C515" s="49"/>
      <c r="D515" s="49"/>
    </row>
    <row r="516">
      <c r="A516" s="49"/>
      <c r="B516" s="49"/>
      <c r="C516" s="49"/>
      <c r="D516" s="49"/>
    </row>
    <row r="517">
      <c r="A517" s="49"/>
      <c r="B517" s="49"/>
      <c r="C517" s="49"/>
      <c r="D517" s="49"/>
    </row>
    <row r="518">
      <c r="A518" s="49"/>
      <c r="B518" s="49"/>
      <c r="C518" s="49"/>
      <c r="D518" s="49"/>
    </row>
    <row r="519">
      <c r="A519" s="49"/>
      <c r="B519" s="49"/>
      <c r="C519" s="49"/>
      <c r="D519" s="49"/>
    </row>
    <row r="520">
      <c r="A520" s="49"/>
      <c r="B520" s="49"/>
      <c r="C520" s="49"/>
      <c r="D520" s="49"/>
    </row>
    <row r="521">
      <c r="A521" s="49"/>
      <c r="B521" s="49"/>
      <c r="C521" s="49"/>
      <c r="D521" s="49"/>
    </row>
    <row r="522">
      <c r="A522" s="49"/>
      <c r="B522" s="49"/>
      <c r="C522" s="49"/>
      <c r="D522" s="49"/>
    </row>
    <row r="523">
      <c r="A523" s="49"/>
      <c r="B523" s="49"/>
      <c r="C523" s="49"/>
      <c r="D523" s="49"/>
    </row>
    <row r="524">
      <c r="A524" s="49"/>
      <c r="B524" s="49"/>
      <c r="C524" s="49"/>
      <c r="D524" s="49"/>
    </row>
    <row r="525">
      <c r="A525" s="49"/>
      <c r="B525" s="49"/>
      <c r="C525" s="49"/>
      <c r="D525" s="49"/>
    </row>
    <row r="526">
      <c r="A526" s="49"/>
      <c r="B526" s="49"/>
      <c r="C526" s="49"/>
      <c r="D526" s="49"/>
    </row>
    <row r="527">
      <c r="A527" s="49"/>
      <c r="B527" s="49"/>
      <c r="C527" s="49"/>
      <c r="D527" s="49"/>
    </row>
    <row r="528">
      <c r="A528" s="49"/>
      <c r="B528" s="49"/>
      <c r="C528" s="49"/>
      <c r="D528" s="49"/>
    </row>
    <row r="529">
      <c r="A529" s="49"/>
      <c r="B529" s="49"/>
      <c r="C529" s="49"/>
      <c r="D529" s="49"/>
    </row>
    <row r="530">
      <c r="A530" s="49"/>
      <c r="B530" s="49"/>
      <c r="C530" s="49"/>
      <c r="D530" s="49"/>
    </row>
    <row r="531">
      <c r="A531" s="49"/>
      <c r="B531" s="49"/>
      <c r="C531" s="49"/>
      <c r="D531" s="49"/>
    </row>
    <row r="532">
      <c r="A532" s="49"/>
      <c r="B532" s="49"/>
      <c r="C532" s="49"/>
      <c r="D532" s="49"/>
    </row>
    <row r="533">
      <c r="A533" s="49"/>
      <c r="B533" s="49"/>
      <c r="C533" s="49"/>
      <c r="D533" s="49"/>
    </row>
    <row r="534">
      <c r="A534" s="49"/>
      <c r="B534" s="49"/>
      <c r="C534" s="49"/>
      <c r="D534" s="49"/>
    </row>
    <row r="535">
      <c r="A535" s="49"/>
      <c r="B535" s="49"/>
      <c r="C535" s="49"/>
      <c r="D535" s="49"/>
    </row>
    <row r="536">
      <c r="A536" s="49"/>
      <c r="B536" s="49"/>
      <c r="C536" s="49"/>
      <c r="D536" s="49"/>
    </row>
    <row r="537">
      <c r="A537" s="49"/>
      <c r="B537" s="49"/>
      <c r="C537" s="49"/>
      <c r="D537" s="49"/>
    </row>
    <row r="538">
      <c r="A538" s="49"/>
      <c r="B538" s="49"/>
      <c r="C538" s="49"/>
      <c r="D538" s="49"/>
    </row>
    <row r="539">
      <c r="A539" s="49"/>
      <c r="B539" s="49"/>
      <c r="C539" s="49"/>
      <c r="D539" s="49"/>
    </row>
    <row r="540">
      <c r="A540" s="49"/>
      <c r="B540" s="49"/>
      <c r="C540" s="49"/>
      <c r="D540" s="49"/>
    </row>
    <row r="541">
      <c r="A541" s="49"/>
      <c r="B541" s="49"/>
      <c r="C541" s="49"/>
      <c r="D541" s="49"/>
    </row>
    <row r="542">
      <c r="A542" s="49"/>
      <c r="B542" s="49"/>
      <c r="C542" s="49"/>
      <c r="D542" s="49"/>
    </row>
    <row r="543">
      <c r="A543" s="49"/>
      <c r="B543" s="49"/>
      <c r="C543" s="49"/>
      <c r="D543" s="49"/>
    </row>
    <row r="544">
      <c r="A544" s="49"/>
      <c r="B544" s="49"/>
      <c r="C544" s="49"/>
      <c r="D544" s="49"/>
    </row>
    <row r="545">
      <c r="A545" s="49"/>
      <c r="B545" s="49"/>
      <c r="C545" s="49"/>
      <c r="D545" s="49"/>
    </row>
    <row r="546">
      <c r="A546" s="49"/>
      <c r="B546" s="49"/>
      <c r="C546" s="49"/>
      <c r="D546" s="49"/>
    </row>
    <row r="547">
      <c r="A547" s="49"/>
      <c r="B547" s="49"/>
      <c r="C547" s="49"/>
      <c r="D547" s="49"/>
    </row>
    <row r="548">
      <c r="A548" s="49"/>
      <c r="B548" s="49"/>
      <c r="C548" s="49"/>
      <c r="D548" s="49"/>
    </row>
    <row r="549">
      <c r="A549" s="49"/>
      <c r="B549" s="49"/>
      <c r="C549" s="49"/>
      <c r="D549" s="49"/>
    </row>
    <row r="550">
      <c r="A550" s="49"/>
      <c r="B550" s="49"/>
      <c r="C550" s="49"/>
      <c r="D550" s="49"/>
    </row>
    <row r="551">
      <c r="A551" s="49"/>
      <c r="B551" s="49"/>
      <c r="C551" s="49"/>
      <c r="D551" s="49"/>
    </row>
    <row r="552">
      <c r="A552" s="49"/>
      <c r="B552" s="49"/>
      <c r="C552" s="49"/>
      <c r="D552" s="49"/>
    </row>
    <row r="553">
      <c r="A553" s="49"/>
      <c r="B553" s="49"/>
      <c r="C553" s="49"/>
      <c r="D553" s="49"/>
    </row>
    <row r="554">
      <c r="A554" s="49"/>
      <c r="B554" s="49"/>
      <c r="C554" s="49"/>
      <c r="D554" s="49"/>
    </row>
    <row r="555">
      <c r="A555" s="49"/>
      <c r="B555" s="49"/>
      <c r="C555" s="49"/>
      <c r="D555" s="49"/>
    </row>
    <row r="556">
      <c r="A556" s="49"/>
      <c r="B556" s="49"/>
      <c r="C556" s="49"/>
      <c r="D556" s="49"/>
    </row>
    <row r="557">
      <c r="A557" s="49"/>
      <c r="B557" s="49"/>
      <c r="C557" s="49"/>
      <c r="D557" s="49"/>
    </row>
    <row r="558">
      <c r="A558" s="49"/>
      <c r="B558" s="49"/>
      <c r="C558" s="49"/>
      <c r="D558" s="49"/>
    </row>
    <row r="559">
      <c r="A559" s="49"/>
      <c r="B559" s="49"/>
      <c r="C559" s="49"/>
      <c r="D559" s="49"/>
    </row>
    <row r="560">
      <c r="A560" s="49"/>
      <c r="B560" s="49"/>
      <c r="C560" s="49"/>
      <c r="D560" s="49"/>
    </row>
    <row r="561">
      <c r="A561" s="49"/>
      <c r="B561" s="49"/>
      <c r="C561" s="49"/>
      <c r="D561" s="49"/>
    </row>
    <row r="562">
      <c r="A562" s="49"/>
      <c r="B562" s="49"/>
      <c r="C562" s="49"/>
      <c r="D562" s="49"/>
    </row>
    <row r="563">
      <c r="A563" s="49"/>
      <c r="B563" s="49"/>
      <c r="C563" s="49"/>
      <c r="D563" s="49"/>
    </row>
    <row r="564">
      <c r="A564" s="49"/>
      <c r="B564" s="49"/>
      <c r="C564" s="49"/>
      <c r="D564" s="49"/>
    </row>
    <row r="565">
      <c r="A565" s="49"/>
      <c r="B565" s="49"/>
      <c r="C565" s="49"/>
      <c r="D565" s="49"/>
    </row>
    <row r="566">
      <c r="A566" s="49"/>
      <c r="B566" s="49"/>
      <c r="C566" s="49"/>
      <c r="D566" s="49"/>
    </row>
    <row r="567">
      <c r="A567" s="49"/>
      <c r="B567" s="49"/>
      <c r="C567" s="49"/>
      <c r="D567" s="49"/>
    </row>
    <row r="568">
      <c r="A568" s="49"/>
      <c r="B568" s="49"/>
      <c r="C568" s="49"/>
      <c r="D568" s="49"/>
    </row>
    <row r="569">
      <c r="A569" s="49"/>
      <c r="B569" s="49"/>
      <c r="C569" s="49"/>
      <c r="D569" s="49"/>
    </row>
    <row r="570">
      <c r="A570" s="49"/>
      <c r="B570" s="49"/>
      <c r="C570" s="49"/>
      <c r="D570" s="49"/>
    </row>
    <row r="571">
      <c r="A571" s="49"/>
      <c r="B571" s="49"/>
      <c r="C571" s="49"/>
      <c r="D571" s="49"/>
    </row>
    <row r="572">
      <c r="A572" s="49"/>
      <c r="B572" s="49"/>
      <c r="C572" s="49"/>
      <c r="D572" s="49"/>
    </row>
    <row r="573">
      <c r="A573" s="49"/>
      <c r="B573" s="49"/>
      <c r="C573" s="49"/>
      <c r="D573" s="49"/>
    </row>
    <row r="574">
      <c r="A574" s="49"/>
      <c r="B574" s="49"/>
      <c r="C574" s="49"/>
      <c r="D574" s="49"/>
    </row>
    <row r="575">
      <c r="A575" s="49"/>
      <c r="B575" s="49"/>
      <c r="C575" s="49"/>
      <c r="D575" s="49"/>
    </row>
    <row r="576">
      <c r="A576" s="49"/>
      <c r="B576" s="49"/>
      <c r="C576" s="49"/>
      <c r="D576" s="49"/>
    </row>
    <row r="577">
      <c r="A577" s="49"/>
      <c r="B577" s="49"/>
      <c r="C577" s="49"/>
      <c r="D577" s="49"/>
    </row>
    <row r="578">
      <c r="A578" s="49"/>
      <c r="B578" s="49"/>
      <c r="C578" s="49"/>
      <c r="D578" s="49"/>
    </row>
    <row r="579">
      <c r="A579" s="49"/>
      <c r="B579" s="49"/>
      <c r="C579" s="49"/>
      <c r="D579" s="49"/>
    </row>
    <row r="580">
      <c r="A580" s="49"/>
      <c r="B580" s="49"/>
      <c r="C580" s="49"/>
      <c r="D580" s="49"/>
    </row>
    <row r="581">
      <c r="A581" s="49"/>
      <c r="B581" s="49"/>
      <c r="C581" s="49"/>
      <c r="D581" s="49"/>
    </row>
    <row r="582">
      <c r="A582" s="49"/>
      <c r="B582" s="49"/>
      <c r="C582" s="49"/>
      <c r="D582" s="49"/>
    </row>
    <row r="583">
      <c r="A583" s="49"/>
      <c r="B583" s="49"/>
      <c r="C583" s="49"/>
      <c r="D583" s="49"/>
    </row>
    <row r="584">
      <c r="A584" s="49"/>
      <c r="B584" s="49"/>
      <c r="C584" s="49"/>
      <c r="D584" s="49"/>
    </row>
    <row r="585">
      <c r="A585" s="49"/>
      <c r="B585" s="49"/>
      <c r="C585" s="49"/>
      <c r="D585" s="49"/>
    </row>
    <row r="586">
      <c r="A586" s="49"/>
      <c r="B586" s="49"/>
      <c r="C586" s="49"/>
      <c r="D586" s="49"/>
    </row>
    <row r="587">
      <c r="A587" s="49"/>
      <c r="B587" s="49"/>
      <c r="C587" s="49"/>
      <c r="D587" s="49"/>
    </row>
    <row r="588">
      <c r="A588" s="49"/>
      <c r="B588" s="49"/>
      <c r="C588" s="49"/>
      <c r="D588" s="49"/>
    </row>
    <row r="589">
      <c r="A589" s="49"/>
      <c r="B589" s="49"/>
      <c r="C589" s="49"/>
      <c r="D589" s="49"/>
    </row>
    <row r="590">
      <c r="A590" s="49"/>
      <c r="B590" s="49"/>
      <c r="C590" s="49"/>
      <c r="D590" s="49"/>
    </row>
    <row r="591">
      <c r="A591" s="49"/>
      <c r="B591" s="49"/>
      <c r="C591" s="49"/>
      <c r="D591" s="49"/>
    </row>
    <row r="592">
      <c r="A592" s="49"/>
      <c r="B592" s="49"/>
      <c r="C592" s="49"/>
      <c r="D592" s="49"/>
    </row>
    <row r="593">
      <c r="A593" s="49"/>
      <c r="B593" s="49"/>
      <c r="C593" s="49"/>
      <c r="D593" s="49"/>
    </row>
    <row r="594">
      <c r="A594" s="49"/>
      <c r="B594" s="49"/>
      <c r="C594" s="49"/>
      <c r="D594" s="49"/>
    </row>
    <row r="595">
      <c r="A595" s="49"/>
      <c r="B595" s="49"/>
      <c r="C595" s="49"/>
      <c r="D595" s="49"/>
    </row>
    <row r="596">
      <c r="A596" s="49"/>
      <c r="B596" s="49"/>
      <c r="C596" s="49"/>
      <c r="D596" s="49"/>
    </row>
    <row r="597">
      <c r="A597" s="49"/>
      <c r="B597" s="49"/>
      <c r="C597" s="49"/>
      <c r="D597" s="49"/>
    </row>
    <row r="598">
      <c r="A598" s="49"/>
      <c r="B598" s="49"/>
      <c r="C598" s="49"/>
      <c r="D598" s="49"/>
    </row>
    <row r="599">
      <c r="A599" s="49"/>
      <c r="B599" s="49"/>
      <c r="C599" s="49"/>
      <c r="D599" s="49"/>
    </row>
    <row r="600">
      <c r="A600" s="49"/>
      <c r="B600" s="49"/>
      <c r="C600" s="49"/>
      <c r="D600" s="49"/>
    </row>
    <row r="601">
      <c r="A601" s="49"/>
      <c r="B601" s="49"/>
      <c r="C601" s="49"/>
      <c r="D601" s="49"/>
    </row>
    <row r="602">
      <c r="A602" s="49"/>
      <c r="B602" s="49"/>
      <c r="C602" s="49"/>
      <c r="D602" s="49"/>
    </row>
    <row r="603">
      <c r="A603" s="49"/>
      <c r="B603" s="49"/>
      <c r="C603" s="49"/>
      <c r="D603" s="49"/>
    </row>
    <row r="604">
      <c r="A604" s="49"/>
      <c r="B604" s="49"/>
      <c r="C604" s="49"/>
      <c r="D604" s="49"/>
    </row>
    <row r="605">
      <c r="A605" s="49"/>
      <c r="B605" s="49"/>
      <c r="C605" s="49"/>
      <c r="D605" s="49"/>
    </row>
    <row r="606">
      <c r="A606" s="49"/>
      <c r="B606" s="49"/>
      <c r="C606" s="49"/>
      <c r="D606" s="49"/>
    </row>
    <row r="607">
      <c r="A607" s="49"/>
      <c r="B607" s="49"/>
      <c r="C607" s="49"/>
      <c r="D607" s="49"/>
    </row>
    <row r="608">
      <c r="A608" s="49"/>
      <c r="B608" s="49"/>
      <c r="C608" s="49"/>
      <c r="D608" s="49"/>
    </row>
    <row r="609">
      <c r="A609" s="49"/>
      <c r="B609" s="49"/>
      <c r="C609" s="49"/>
      <c r="D609" s="49"/>
    </row>
    <row r="610">
      <c r="A610" s="49"/>
      <c r="B610" s="49"/>
      <c r="C610" s="49"/>
      <c r="D610" s="49"/>
    </row>
    <row r="611">
      <c r="A611" s="49"/>
      <c r="B611" s="49"/>
      <c r="C611" s="49"/>
      <c r="D611" s="49"/>
    </row>
    <row r="612">
      <c r="A612" s="49"/>
      <c r="B612" s="49"/>
      <c r="C612" s="49"/>
      <c r="D612" s="49"/>
    </row>
    <row r="613">
      <c r="A613" s="49"/>
      <c r="B613" s="49"/>
      <c r="C613" s="49"/>
      <c r="D613" s="49"/>
    </row>
    <row r="614">
      <c r="A614" s="49"/>
      <c r="B614" s="49"/>
      <c r="C614" s="49"/>
      <c r="D614" s="49"/>
    </row>
    <row r="615">
      <c r="A615" s="49"/>
      <c r="B615" s="49"/>
      <c r="C615" s="49"/>
      <c r="D615" s="49"/>
    </row>
    <row r="616">
      <c r="A616" s="49"/>
      <c r="B616" s="49"/>
      <c r="C616" s="49"/>
      <c r="D616" s="49"/>
    </row>
    <row r="617">
      <c r="A617" s="49"/>
      <c r="B617" s="49"/>
      <c r="C617" s="49"/>
      <c r="D617" s="49"/>
    </row>
    <row r="618">
      <c r="A618" s="49"/>
      <c r="B618" s="49"/>
      <c r="C618" s="49"/>
      <c r="D618" s="49"/>
    </row>
    <row r="619">
      <c r="A619" s="49"/>
      <c r="B619" s="49"/>
      <c r="C619" s="49"/>
      <c r="D619" s="49"/>
    </row>
    <row r="620">
      <c r="A620" s="49"/>
      <c r="B620" s="49"/>
      <c r="C620" s="49"/>
      <c r="D620" s="49"/>
    </row>
    <row r="621">
      <c r="A621" s="49"/>
      <c r="B621" s="49"/>
      <c r="C621" s="49"/>
      <c r="D621" s="49"/>
    </row>
    <row r="622">
      <c r="A622" s="49"/>
      <c r="B622" s="49"/>
      <c r="C622" s="49"/>
      <c r="D622" s="49"/>
    </row>
    <row r="623">
      <c r="A623" s="49"/>
      <c r="B623" s="49"/>
      <c r="C623" s="49"/>
      <c r="D623" s="49"/>
    </row>
    <row r="624">
      <c r="A624" s="49"/>
      <c r="B624" s="49"/>
      <c r="C624" s="49"/>
      <c r="D624" s="49"/>
    </row>
    <row r="625">
      <c r="A625" s="49"/>
      <c r="B625" s="49"/>
      <c r="C625" s="49"/>
      <c r="D625" s="49"/>
    </row>
    <row r="626">
      <c r="A626" s="49"/>
      <c r="B626" s="49"/>
      <c r="C626" s="49"/>
      <c r="D626" s="49"/>
    </row>
    <row r="627">
      <c r="A627" s="49"/>
      <c r="B627" s="49"/>
      <c r="C627" s="49"/>
      <c r="D627" s="49"/>
    </row>
    <row r="628">
      <c r="A628" s="49"/>
      <c r="B628" s="49"/>
      <c r="C628" s="49"/>
      <c r="D628" s="49"/>
    </row>
    <row r="629">
      <c r="A629" s="49"/>
      <c r="B629" s="49"/>
      <c r="C629" s="49"/>
      <c r="D629" s="49"/>
    </row>
    <row r="630">
      <c r="A630" s="49"/>
      <c r="B630" s="49"/>
      <c r="C630" s="49"/>
      <c r="D630" s="49"/>
    </row>
    <row r="631">
      <c r="A631" s="49"/>
      <c r="B631" s="49"/>
      <c r="C631" s="49"/>
      <c r="D631" s="49"/>
    </row>
    <row r="632">
      <c r="A632" s="49"/>
      <c r="B632" s="49"/>
      <c r="C632" s="49"/>
      <c r="D632" s="49"/>
    </row>
    <row r="633">
      <c r="A633" s="49"/>
      <c r="B633" s="49"/>
      <c r="C633" s="49"/>
      <c r="D633" s="49"/>
    </row>
    <row r="634">
      <c r="A634" s="49"/>
      <c r="B634" s="49"/>
      <c r="C634" s="49"/>
      <c r="D634" s="49"/>
    </row>
    <row r="635">
      <c r="A635" s="49"/>
      <c r="B635" s="49"/>
      <c r="C635" s="49"/>
      <c r="D635" s="49"/>
    </row>
    <row r="636">
      <c r="A636" s="49"/>
      <c r="B636" s="49"/>
      <c r="C636" s="49"/>
      <c r="D636" s="49"/>
    </row>
    <row r="637">
      <c r="A637" s="49"/>
      <c r="B637" s="49"/>
      <c r="C637" s="49"/>
      <c r="D637" s="49"/>
    </row>
    <row r="638">
      <c r="A638" s="49"/>
      <c r="B638" s="49"/>
      <c r="C638" s="49"/>
      <c r="D638" s="49"/>
    </row>
    <row r="639">
      <c r="A639" s="49"/>
      <c r="B639" s="49"/>
      <c r="C639" s="49"/>
      <c r="D639" s="49"/>
    </row>
    <row r="640">
      <c r="A640" s="49"/>
      <c r="B640" s="49"/>
      <c r="C640" s="49"/>
      <c r="D640" s="49"/>
    </row>
    <row r="641">
      <c r="A641" s="49"/>
      <c r="B641" s="49"/>
      <c r="C641" s="49"/>
      <c r="D641" s="49"/>
    </row>
    <row r="642">
      <c r="A642" s="49"/>
      <c r="B642" s="49"/>
      <c r="C642" s="49"/>
      <c r="D642" s="49"/>
    </row>
    <row r="643">
      <c r="A643" s="49"/>
      <c r="B643" s="49"/>
      <c r="C643" s="49"/>
      <c r="D643" s="49"/>
    </row>
    <row r="644">
      <c r="A644" s="49"/>
      <c r="B644" s="49"/>
      <c r="C644" s="49"/>
      <c r="D644" s="49"/>
    </row>
    <row r="645">
      <c r="A645" s="49"/>
      <c r="B645" s="49"/>
      <c r="C645" s="49"/>
      <c r="D645" s="49"/>
    </row>
    <row r="646">
      <c r="A646" s="49"/>
      <c r="B646" s="49"/>
      <c r="C646" s="49"/>
      <c r="D646" s="49"/>
    </row>
    <row r="647">
      <c r="A647" s="49"/>
      <c r="B647" s="49"/>
      <c r="C647" s="49"/>
      <c r="D647" s="49"/>
    </row>
    <row r="648">
      <c r="A648" s="49"/>
      <c r="B648" s="49"/>
      <c r="C648" s="49"/>
      <c r="D648" s="49"/>
    </row>
    <row r="649">
      <c r="A649" s="49"/>
      <c r="B649" s="49"/>
      <c r="C649" s="49"/>
      <c r="D649" s="49"/>
    </row>
    <row r="650">
      <c r="A650" s="49"/>
      <c r="B650" s="49"/>
      <c r="C650" s="49"/>
      <c r="D650" s="49"/>
    </row>
    <row r="651">
      <c r="A651" s="49"/>
      <c r="B651" s="49"/>
      <c r="C651" s="49"/>
      <c r="D651" s="49"/>
    </row>
    <row r="652">
      <c r="A652" s="49"/>
      <c r="B652" s="49"/>
      <c r="C652" s="49"/>
      <c r="D652" s="49"/>
    </row>
    <row r="653">
      <c r="A653" s="49"/>
      <c r="B653" s="49"/>
      <c r="C653" s="49"/>
      <c r="D653" s="49"/>
    </row>
    <row r="654">
      <c r="A654" s="49"/>
      <c r="B654" s="49"/>
      <c r="C654" s="49"/>
      <c r="D654" s="49"/>
    </row>
    <row r="655">
      <c r="A655" s="49"/>
      <c r="B655" s="49"/>
      <c r="C655" s="49"/>
      <c r="D655" s="49"/>
    </row>
    <row r="656">
      <c r="A656" s="49"/>
      <c r="B656" s="49"/>
      <c r="C656" s="49"/>
      <c r="D656" s="49"/>
    </row>
    <row r="657">
      <c r="A657" s="49"/>
      <c r="B657" s="49"/>
      <c r="C657" s="49"/>
      <c r="D657" s="49"/>
    </row>
    <row r="658">
      <c r="A658" s="49"/>
      <c r="B658" s="49"/>
      <c r="C658" s="49"/>
      <c r="D658" s="49"/>
    </row>
    <row r="659">
      <c r="A659" s="49"/>
      <c r="B659" s="49"/>
      <c r="C659" s="49"/>
      <c r="D659" s="49"/>
    </row>
    <row r="660">
      <c r="A660" s="49"/>
      <c r="B660" s="49"/>
      <c r="C660" s="49"/>
      <c r="D660" s="49"/>
    </row>
    <row r="661">
      <c r="A661" s="49"/>
      <c r="B661" s="49"/>
      <c r="C661" s="49"/>
      <c r="D661" s="49"/>
    </row>
    <row r="662">
      <c r="A662" s="49"/>
      <c r="B662" s="49"/>
      <c r="C662" s="49"/>
      <c r="D662" s="49"/>
    </row>
    <row r="663">
      <c r="A663" s="49"/>
      <c r="B663" s="49"/>
      <c r="C663" s="49"/>
      <c r="D663" s="49"/>
    </row>
    <row r="664">
      <c r="A664" s="49"/>
      <c r="B664" s="49"/>
      <c r="C664" s="49"/>
      <c r="D664" s="49"/>
    </row>
    <row r="665">
      <c r="A665" s="49"/>
      <c r="B665" s="49"/>
      <c r="C665" s="49"/>
      <c r="D665" s="49"/>
    </row>
    <row r="666">
      <c r="A666" s="49"/>
      <c r="B666" s="49"/>
      <c r="C666" s="49"/>
      <c r="D666" s="49"/>
    </row>
    <row r="667">
      <c r="A667" s="49"/>
      <c r="B667" s="49"/>
      <c r="C667" s="49"/>
      <c r="D667" s="49"/>
    </row>
    <row r="668">
      <c r="A668" s="49"/>
      <c r="B668" s="49"/>
      <c r="C668" s="49"/>
      <c r="D668" s="49"/>
    </row>
    <row r="669">
      <c r="A669" s="49"/>
      <c r="B669" s="49"/>
      <c r="C669" s="49"/>
      <c r="D669" s="49"/>
    </row>
    <row r="670">
      <c r="A670" s="49"/>
      <c r="B670" s="49"/>
      <c r="C670" s="49"/>
      <c r="D670" s="49"/>
    </row>
    <row r="671">
      <c r="A671" s="49"/>
      <c r="B671" s="49"/>
      <c r="C671" s="49"/>
      <c r="D671" s="49"/>
    </row>
    <row r="672">
      <c r="A672" s="49"/>
      <c r="B672" s="49"/>
      <c r="C672" s="49"/>
      <c r="D672" s="49"/>
    </row>
    <row r="673">
      <c r="A673" s="49"/>
      <c r="B673" s="49"/>
      <c r="C673" s="49"/>
      <c r="D673" s="49"/>
    </row>
    <row r="674">
      <c r="A674" s="49"/>
      <c r="B674" s="49"/>
      <c r="C674" s="49"/>
      <c r="D674" s="49"/>
    </row>
    <row r="675">
      <c r="A675" s="49"/>
      <c r="B675" s="49"/>
      <c r="C675" s="49"/>
      <c r="D675" s="49"/>
    </row>
    <row r="676">
      <c r="A676" s="49"/>
      <c r="B676" s="49"/>
      <c r="C676" s="49"/>
      <c r="D676" s="49"/>
    </row>
    <row r="677">
      <c r="A677" s="49"/>
      <c r="B677" s="49"/>
      <c r="C677" s="49"/>
      <c r="D677" s="49"/>
    </row>
    <row r="678">
      <c r="A678" s="49"/>
      <c r="B678" s="49"/>
      <c r="C678" s="49"/>
      <c r="D678" s="49"/>
    </row>
    <row r="679">
      <c r="A679" s="49"/>
      <c r="B679" s="49"/>
      <c r="C679" s="49"/>
      <c r="D679" s="49"/>
    </row>
    <row r="680">
      <c r="A680" s="49"/>
      <c r="B680" s="49"/>
      <c r="C680" s="49"/>
      <c r="D680" s="49"/>
    </row>
    <row r="681">
      <c r="A681" s="49"/>
      <c r="B681" s="49"/>
      <c r="C681" s="49"/>
      <c r="D681" s="49"/>
    </row>
    <row r="682">
      <c r="A682" s="49"/>
      <c r="B682" s="49"/>
      <c r="C682" s="49"/>
      <c r="D682" s="49"/>
    </row>
    <row r="683">
      <c r="A683" s="49"/>
      <c r="B683" s="49"/>
      <c r="C683" s="49"/>
      <c r="D683" s="49"/>
    </row>
    <row r="684">
      <c r="A684" s="49"/>
      <c r="B684" s="49"/>
      <c r="C684" s="49"/>
      <c r="D684" s="49"/>
    </row>
    <row r="685">
      <c r="A685" s="49"/>
      <c r="B685" s="49"/>
      <c r="C685" s="49"/>
      <c r="D685" s="49"/>
    </row>
    <row r="686">
      <c r="A686" s="49"/>
      <c r="B686" s="49"/>
      <c r="C686" s="49"/>
      <c r="D686" s="49"/>
    </row>
    <row r="687">
      <c r="A687" s="49"/>
      <c r="B687" s="49"/>
      <c r="C687" s="49"/>
      <c r="D687" s="49"/>
    </row>
    <row r="688">
      <c r="A688" s="49"/>
      <c r="B688" s="49"/>
      <c r="C688" s="49"/>
      <c r="D688" s="49"/>
    </row>
    <row r="689">
      <c r="A689" s="49"/>
      <c r="B689" s="49"/>
      <c r="C689" s="49"/>
      <c r="D689" s="49"/>
    </row>
    <row r="690">
      <c r="A690" s="49"/>
      <c r="B690" s="49"/>
      <c r="C690" s="49"/>
      <c r="D690" s="49"/>
    </row>
    <row r="691">
      <c r="A691" s="49"/>
      <c r="B691" s="49"/>
      <c r="C691" s="49"/>
      <c r="D691" s="49"/>
    </row>
    <row r="692">
      <c r="A692" s="49"/>
      <c r="B692" s="49"/>
      <c r="C692" s="49"/>
      <c r="D692" s="49"/>
    </row>
    <row r="693">
      <c r="A693" s="49"/>
      <c r="B693" s="49"/>
      <c r="C693" s="49"/>
      <c r="D693" s="49"/>
    </row>
    <row r="694">
      <c r="A694" s="49"/>
      <c r="B694" s="49"/>
      <c r="C694" s="49"/>
      <c r="D694" s="49"/>
    </row>
    <row r="695">
      <c r="A695" s="49"/>
      <c r="B695" s="49"/>
      <c r="C695" s="49"/>
      <c r="D695" s="49"/>
    </row>
    <row r="696">
      <c r="A696" s="49"/>
      <c r="B696" s="49"/>
      <c r="C696" s="49"/>
      <c r="D696" s="49"/>
    </row>
    <row r="697">
      <c r="A697" s="49"/>
      <c r="B697" s="49"/>
      <c r="C697" s="49"/>
      <c r="D697" s="49"/>
    </row>
    <row r="698">
      <c r="A698" s="49"/>
      <c r="B698" s="49"/>
      <c r="C698" s="49"/>
      <c r="D698" s="49"/>
    </row>
    <row r="699">
      <c r="A699" s="49"/>
      <c r="B699" s="49"/>
      <c r="C699" s="49"/>
      <c r="D699" s="49"/>
    </row>
    <row r="700">
      <c r="A700" s="49"/>
      <c r="B700" s="49"/>
      <c r="C700" s="49"/>
      <c r="D700" s="49"/>
    </row>
    <row r="701">
      <c r="A701" s="49"/>
      <c r="B701" s="49"/>
      <c r="C701" s="49"/>
      <c r="D701" s="49"/>
    </row>
    <row r="702">
      <c r="A702" s="49"/>
      <c r="B702" s="49"/>
      <c r="C702" s="49"/>
      <c r="D702" s="49"/>
    </row>
    <row r="703">
      <c r="A703" s="49"/>
      <c r="B703" s="49"/>
      <c r="C703" s="49"/>
      <c r="D703" s="49"/>
    </row>
    <row r="704">
      <c r="A704" s="49"/>
      <c r="B704" s="49"/>
      <c r="C704" s="49"/>
      <c r="D704" s="49"/>
    </row>
    <row r="705">
      <c r="A705" s="49"/>
      <c r="B705" s="49"/>
      <c r="C705" s="49"/>
      <c r="D705" s="49"/>
    </row>
    <row r="706">
      <c r="A706" s="49"/>
      <c r="B706" s="49"/>
      <c r="C706" s="49"/>
      <c r="D706" s="49"/>
    </row>
    <row r="707">
      <c r="A707" s="49"/>
      <c r="B707" s="49"/>
      <c r="C707" s="49"/>
      <c r="D707" s="49"/>
    </row>
    <row r="708">
      <c r="A708" s="49"/>
      <c r="B708" s="49"/>
      <c r="C708" s="49"/>
      <c r="D708" s="49"/>
    </row>
    <row r="709">
      <c r="A709" s="49"/>
      <c r="B709" s="49"/>
      <c r="C709" s="49"/>
      <c r="D709" s="49"/>
    </row>
    <row r="710">
      <c r="A710" s="49"/>
      <c r="B710" s="49"/>
      <c r="C710" s="49"/>
      <c r="D710" s="49"/>
    </row>
    <row r="711">
      <c r="A711" s="49"/>
      <c r="B711" s="49"/>
      <c r="C711" s="49"/>
      <c r="D711" s="49"/>
    </row>
    <row r="712">
      <c r="A712" s="49"/>
      <c r="B712" s="49"/>
      <c r="C712" s="49"/>
      <c r="D712" s="49"/>
    </row>
    <row r="713">
      <c r="A713" s="49"/>
      <c r="B713" s="49"/>
      <c r="C713" s="49"/>
      <c r="D713" s="49"/>
    </row>
    <row r="714">
      <c r="A714" s="49"/>
      <c r="B714" s="49"/>
      <c r="C714" s="49"/>
      <c r="D714" s="49"/>
    </row>
    <row r="715">
      <c r="A715" s="49"/>
      <c r="B715" s="49"/>
      <c r="C715" s="49"/>
      <c r="D715" s="49"/>
    </row>
    <row r="716">
      <c r="A716" s="49"/>
      <c r="B716" s="49"/>
      <c r="C716" s="49"/>
      <c r="D716" s="49"/>
    </row>
    <row r="717">
      <c r="A717" s="49"/>
      <c r="B717" s="49"/>
      <c r="C717" s="49"/>
      <c r="D717" s="49"/>
    </row>
    <row r="718">
      <c r="A718" s="49"/>
      <c r="B718" s="49"/>
      <c r="C718" s="49"/>
      <c r="D718" s="49"/>
    </row>
    <row r="719">
      <c r="A719" s="49"/>
      <c r="B719" s="49"/>
      <c r="C719" s="49"/>
      <c r="D719" s="49"/>
    </row>
    <row r="720">
      <c r="A720" s="49"/>
      <c r="B720" s="49"/>
      <c r="C720" s="49"/>
      <c r="D720" s="49"/>
    </row>
    <row r="721">
      <c r="A721" s="49"/>
      <c r="B721" s="49"/>
      <c r="C721" s="49"/>
      <c r="D721" s="49"/>
    </row>
    <row r="722">
      <c r="A722" s="49"/>
      <c r="B722" s="49"/>
      <c r="C722" s="49"/>
      <c r="D722" s="49"/>
    </row>
    <row r="723">
      <c r="A723" s="49"/>
      <c r="B723" s="49"/>
      <c r="C723" s="49"/>
      <c r="D723" s="49"/>
    </row>
    <row r="724">
      <c r="A724" s="49"/>
      <c r="B724" s="49"/>
      <c r="C724" s="49"/>
      <c r="D724" s="49"/>
    </row>
    <row r="725">
      <c r="A725" s="49"/>
      <c r="B725" s="49"/>
      <c r="C725" s="49"/>
      <c r="D725" s="49"/>
    </row>
    <row r="726">
      <c r="A726" s="49"/>
      <c r="B726" s="49"/>
      <c r="C726" s="49"/>
      <c r="D726" s="49"/>
    </row>
    <row r="727">
      <c r="A727" s="49"/>
      <c r="B727" s="49"/>
      <c r="C727" s="49"/>
      <c r="D727" s="49"/>
    </row>
    <row r="728">
      <c r="A728" s="49"/>
      <c r="B728" s="49"/>
      <c r="C728" s="49"/>
      <c r="D728" s="49"/>
    </row>
    <row r="729">
      <c r="A729" s="49"/>
      <c r="B729" s="49"/>
      <c r="C729" s="49"/>
      <c r="D729" s="49"/>
    </row>
    <row r="730">
      <c r="A730" s="49"/>
      <c r="B730" s="49"/>
      <c r="C730" s="49"/>
      <c r="D730" s="49"/>
    </row>
    <row r="731">
      <c r="A731" s="49"/>
      <c r="B731" s="49"/>
      <c r="C731" s="49"/>
      <c r="D731" s="49"/>
    </row>
    <row r="732">
      <c r="A732" s="49"/>
      <c r="B732" s="49"/>
      <c r="C732" s="49"/>
      <c r="D732" s="49"/>
    </row>
    <row r="733">
      <c r="A733" s="49"/>
      <c r="B733" s="49"/>
      <c r="C733" s="49"/>
      <c r="D733" s="49"/>
    </row>
    <row r="734">
      <c r="A734" s="49"/>
      <c r="B734" s="49"/>
      <c r="C734" s="49"/>
      <c r="D734" s="49"/>
    </row>
    <row r="735">
      <c r="A735" s="49"/>
      <c r="B735" s="49"/>
      <c r="C735" s="49"/>
      <c r="D735" s="49"/>
    </row>
    <row r="736">
      <c r="A736" s="49"/>
      <c r="B736" s="49"/>
      <c r="C736" s="49"/>
      <c r="D736" s="49"/>
    </row>
    <row r="737">
      <c r="A737" s="49"/>
      <c r="B737" s="49"/>
      <c r="C737" s="49"/>
      <c r="D737" s="49"/>
    </row>
    <row r="738">
      <c r="A738" s="49"/>
      <c r="B738" s="49"/>
      <c r="C738" s="49"/>
      <c r="D738" s="49"/>
    </row>
    <row r="739">
      <c r="A739" s="49"/>
      <c r="B739" s="49"/>
      <c r="C739" s="49"/>
      <c r="D739" s="49"/>
    </row>
    <row r="740">
      <c r="A740" s="49"/>
      <c r="B740" s="49"/>
      <c r="C740" s="49"/>
      <c r="D740" s="49"/>
    </row>
    <row r="741">
      <c r="A741" s="49"/>
      <c r="B741" s="49"/>
      <c r="C741" s="49"/>
      <c r="D741" s="49"/>
    </row>
    <row r="742">
      <c r="A742" s="49"/>
      <c r="B742" s="49"/>
      <c r="C742" s="49"/>
      <c r="D742" s="49"/>
    </row>
    <row r="743">
      <c r="A743" s="49"/>
      <c r="B743" s="49"/>
      <c r="C743" s="49"/>
      <c r="D743" s="49"/>
    </row>
    <row r="744">
      <c r="A744" s="49"/>
      <c r="B744" s="49"/>
      <c r="C744" s="49"/>
      <c r="D744" s="49"/>
    </row>
    <row r="745">
      <c r="A745" s="49"/>
      <c r="B745" s="49"/>
      <c r="C745" s="49"/>
      <c r="D745" s="49"/>
    </row>
    <row r="746">
      <c r="A746" s="49"/>
      <c r="B746" s="49"/>
      <c r="C746" s="49"/>
      <c r="D746" s="49"/>
    </row>
    <row r="747">
      <c r="A747" s="49"/>
      <c r="B747" s="49"/>
      <c r="C747" s="49"/>
      <c r="D747" s="49"/>
    </row>
    <row r="748">
      <c r="A748" s="49"/>
      <c r="B748" s="49"/>
      <c r="C748" s="49"/>
      <c r="D748" s="49"/>
    </row>
    <row r="749">
      <c r="A749" s="49"/>
      <c r="B749" s="49"/>
      <c r="C749" s="49"/>
      <c r="D749" s="49"/>
    </row>
    <row r="750">
      <c r="A750" s="49"/>
      <c r="B750" s="49"/>
      <c r="C750" s="49"/>
      <c r="D750" s="49"/>
    </row>
    <row r="751">
      <c r="A751" s="49"/>
      <c r="B751" s="49"/>
      <c r="C751" s="49"/>
      <c r="D751" s="49"/>
    </row>
    <row r="752">
      <c r="A752" s="49"/>
      <c r="B752" s="49"/>
      <c r="C752" s="49"/>
      <c r="D752" s="49"/>
    </row>
    <row r="753">
      <c r="A753" s="49"/>
      <c r="B753" s="49"/>
      <c r="C753" s="49"/>
      <c r="D753" s="49"/>
    </row>
    <row r="754">
      <c r="A754" s="49"/>
      <c r="B754" s="49"/>
      <c r="C754" s="49"/>
      <c r="D754" s="49"/>
    </row>
    <row r="755">
      <c r="A755" s="49"/>
      <c r="B755" s="49"/>
      <c r="C755" s="49"/>
      <c r="D755" s="49"/>
    </row>
    <row r="756">
      <c r="A756" s="49"/>
      <c r="B756" s="49"/>
      <c r="C756" s="49"/>
      <c r="D756" s="49"/>
    </row>
    <row r="757">
      <c r="A757" s="49"/>
      <c r="B757" s="49"/>
      <c r="C757" s="49"/>
      <c r="D757" s="49"/>
    </row>
    <row r="758">
      <c r="A758" s="49"/>
      <c r="B758" s="49"/>
      <c r="C758" s="49"/>
      <c r="D758" s="49"/>
    </row>
    <row r="759">
      <c r="A759" s="49"/>
      <c r="B759" s="49"/>
      <c r="C759" s="49"/>
      <c r="D759" s="49"/>
    </row>
    <row r="760">
      <c r="A760" s="49"/>
      <c r="B760" s="49"/>
      <c r="C760" s="49"/>
      <c r="D760" s="49"/>
    </row>
    <row r="761">
      <c r="A761" s="49"/>
      <c r="B761" s="49"/>
      <c r="C761" s="49"/>
      <c r="D761" s="49"/>
    </row>
    <row r="762">
      <c r="A762" s="49"/>
      <c r="B762" s="49"/>
      <c r="C762" s="49"/>
      <c r="D762" s="49"/>
    </row>
    <row r="763">
      <c r="A763" s="49"/>
      <c r="B763" s="49"/>
      <c r="C763" s="49"/>
      <c r="D763" s="49"/>
    </row>
    <row r="764">
      <c r="A764" s="49"/>
      <c r="B764" s="49"/>
      <c r="C764" s="49"/>
      <c r="D764" s="49"/>
    </row>
    <row r="765">
      <c r="A765" s="49"/>
      <c r="B765" s="49"/>
      <c r="C765" s="49"/>
      <c r="D765" s="49"/>
    </row>
    <row r="766">
      <c r="A766" s="49"/>
      <c r="B766" s="49"/>
      <c r="C766" s="49"/>
      <c r="D766" s="49"/>
    </row>
    <row r="767">
      <c r="A767" s="49"/>
      <c r="B767" s="49"/>
      <c r="C767" s="49"/>
      <c r="D767" s="49"/>
    </row>
    <row r="768">
      <c r="A768" s="49"/>
      <c r="B768" s="49"/>
      <c r="C768" s="49"/>
      <c r="D768" s="49"/>
    </row>
    <row r="769">
      <c r="A769" s="49"/>
      <c r="B769" s="49"/>
      <c r="C769" s="49"/>
      <c r="D769" s="49"/>
    </row>
    <row r="770">
      <c r="A770" s="49"/>
      <c r="B770" s="49"/>
      <c r="C770" s="49"/>
      <c r="D770" s="49"/>
    </row>
    <row r="771">
      <c r="A771" s="49"/>
      <c r="B771" s="49"/>
      <c r="C771" s="49"/>
      <c r="D771" s="49"/>
    </row>
    <row r="772">
      <c r="A772" s="49"/>
      <c r="B772" s="49"/>
      <c r="C772" s="49"/>
      <c r="D772" s="49"/>
    </row>
    <row r="773">
      <c r="A773" s="49"/>
      <c r="B773" s="49"/>
      <c r="C773" s="49"/>
      <c r="D773" s="49"/>
    </row>
    <row r="774">
      <c r="A774" s="49"/>
      <c r="B774" s="49"/>
      <c r="C774" s="49"/>
      <c r="D774" s="49"/>
    </row>
    <row r="775">
      <c r="A775" s="49"/>
      <c r="B775" s="49"/>
      <c r="C775" s="49"/>
      <c r="D775" s="49"/>
    </row>
    <row r="776">
      <c r="A776" s="49"/>
      <c r="B776" s="49"/>
      <c r="C776" s="49"/>
      <c r="D776" s="49"/>
    </row>
    <row r="777">
      <c r="A777" s="49"/>
      <c r="B777" s="49"/>
      <c r="C777" s="49"/>
      <c r="D777" s="49"/>
    </row>
    <row r="778">
      <c r="A778" s="49"/>
      <c r="B778" s="49"/>
      <c r="C778" s="49"/>
      <c r="D778" s="49"/>
    </row>
    <row r="779">
      <c r="A779" s="49"/>
      <c r="B779" s="49"/>
      <c r="C779" s="49"/>
      <c r="D779" s="49"/>
    </row>
    <row r="780">
      <c r="A780" s="49"/>
      <c r="B780" s="49"/>
      <c r="C780" s="49"/>
      <c r="D780" s="49"/>
    </row>
    <row r="781">
      <c r="A781" s="49"/>
      <c r="B781" s="49"/>
      <c r="C781" s="49"/>
      <c r="D781" s="49"/>
    </row>
    <row r="782">
      <c r="A782" s="49"/>
      <c r="B782" s="49"/>
      <c r="C782" s="49"/>
      <c r="D782" s="49"/>
    </row>
    <row r="783">
      <c r="A783" s="49"/>
      <c r="B783" s="49"/>
      <c r="C783" s="49"/>
      <c r="D783" s="49"/>
    </row>
    <row r="784">
      <c r="A784" s="49"/>
      <c r="B784" s="49"/>
      <c r="C784" s="49"/>
      <c r="D784" s="49"/>
    </row>
    <row r="785">
      <c r="A785" s="49"/>
      <c r="B785" s="49"/>
      <c r="C785" s="49"/>
      <c r="D785" s="49"/>
    </row>
    <row r="786">
      <c r="A786" s="49"/>
      <c r="B786" s="49"/>
      <c r="C786" s="49"/>
      <c r="D786" s="49"/>
    </row>
    <row r="787">
      <c r="A787" s="49"/>
      <c r="B787" s="49"/>
      <c r="C787" s="49"/>
      <c r="D787" s="49"/>
    </row>
    <row r="788">
      <c r="A788" s="49"/>
      <c r="B788" s="49"/>
      <c r="C788" s="49"/>
      <c r="D788" s="49"/>
    </row>
    <row r="789">
      <c r="A789" s="49"/>
      <c r="B789" s="49"/>
      <c r="C789" s="49"/>
      <c r="D789" s="49"/>
    </row>
    <row r="790">
      <c r="A790" s="49"/>
      <c r="B790" s="49"/>
      <c r="C790" s="49"/>
      <c r="D790" s="49"/>
    </row>
    <row r="791">
      <c r="A791" s="49"/>
      <c r="B791" s="49"/>
      <c r="C791" s="49"/>
      <c r="D791" s="49"/>
    </row>
    <row r="792">
      <c r="A792" s="49"/>
      <c r="B792" s="49"/>
      <c r="C792" s="49"/>
      <c r="D792" s="49"/>
    </row>
    <row r="793">
      <c r="A793" s="49"/>
      <c r="B793" s="49"/>
      <c r="C793" s="49"/>
      <c r="D793" s="49"/>
    </row>
    <row r="794">
      <c r="A794" s="49"/>
      <c r="B794" s="49"/>
      <c r="C794" s="49"/>
      <c r="D794" s="49"/>
    </row>
    <row r="795">
      <c r="A795" s="49"/>
      <c r="B795" s="49"/>
      <c r="C795" s="49"/>
      <c r="D795" s="49"/>
    </row>
    <row r="796">
      <c r="A796" s="49"/>
      <c r="B796" s="49"/>
      <c r="C796" s="49"/>
      <c r="D796" s="49"/>
    </row>
    <row r="797">
      <c r="A797" s="49"/>
      <c r="B797" s="49"/>
      <c r="C797" s="49"/>
      <c r="D797" s="49"/>
    </row>
    <row r="798">
      <c r="A798" s="49"/>
      <c r="B798" s="49"/>
      <c r="C798" s="49"/>
      <c r="D798" s="49"/>
    </row>
    <row r="799">
      <c r="A799" s="49"/>
      <c r="B799" s="49"/>
      <c r="C799" s="49"/>
      <c r="D799" s="49"/>
    </row>
    <row r="800">
      <c r="A800" s="49"/>
      <c r="B800" s="49"/>
      <c r="C800" s="49"/>
      <c r="D800" s="49"/>
    </row>
    <row r="801">
      <c r="A801" s="49"/>
      <c r="B801" s="49"/>
      <c r="C801" s="49"/>
      <c r="D801" s="49"/>
    </row>
    <row r="802">
      <c r="A802" s="49"/>
      <c r="B802" s="49"/>
      <c r="C802" s="49"/>
      <c r="D802" s="49"/>
    </row>
    <row r="803">
      <c r="A803" s="49"/>
      <c r="B803" s="49"/>
      <c r="C803" s="49"/>
      <c r="D803" s="49"/>
    </row>
    <row r="804">
      <c r="A804" s="49"/>
      <c r="B804" s="49"/>
      <c r="C804" s="49"/>
      <c r="D804" s="49"/>
    </row>
    <row r="805">
      <c r="A805" s="49"/>
      <c r="B805" s="49"/>
      <c r="C805" s="49"/>
      <c r="D805" s="49"/>
    </row>
    <row r="806">
      <c r="A806" s="49"/>
      <c r="B806" s="49"/>
      <c r="C806" s="49"/>
      <c r="D806" s="49"/>
    </row>
    <row r="807">
      <c r="A807" s="49"/>
      <c r="B807" s="49"/>
      <c r="C807" s="49"/>
      <c r="D807" s="49"/>
    </row>
    <row r="808">
      <c r="A808" s="49"/>
      <c r="B808" s="49"/>
      <c r="C808" s="49"/>
      <c r="D808" s="49"/>
    </row>
    <row r="809">
      <c r="A809" s="49"/>
      <c r="B809" s="49"/>
      <c r="C809" s="49"/>
      <c r="D809" s="49"/>
    </row>
    <row r="810">
      <c r="A810" s="49"/>
      <c r="B810" s="49"/>
      <c r="C810" s="49"/>
      <c r="D810" s="49"/>
    </row>
    <row r="811">
      <c r="A811" s="49"/>
      <c r="B811" s="49"/>
      <c r="C811" s="49"/>
      <c r="D811" s="49"/>
    </row>
    <row r="812">
      <c r="A812" s="49"/>
      <c r="B812" s="49"/>
      <c r="C812" s="49"/>
      <c r="D812" s="49"/>
    </row>
    <row r="813">
      <c r="A813" s="49"/>
      <c r="B813" s="49"/>
      <c r="C813" s="49"/>
      <c r="D813" s="49"/>
    </row>
    <row r="814">
      <c r="A814" s="49"/>
      <c r="B814" s="49"/>
      <c r="C814" s="49"/>
      <c r="D814" s="49"/>
    </row>
    <row r="815">
      <c r="A815" s="49"/>
      <c r="B815" s="49"/>
      <c r="C815" s="49"/>
      <c r="D815" s="49"/>
    </row>
    <row r="816">
      <c r="A816" s="49"/>
      <c r="B816" s="49"/>
      <c r="C816" s="49"/>
      <c r="D816" s="49"/>
    </row>
    <row r="817">
      <c r="A817" s="49"/>
      <c r="B817" s="49"/>
      <c r="C817" s="49"/>
      <c r="D817" s="49"/>
    </row>
    <row r="818">
      <c r="A818" s="49"/>
      <c r="B818" s="49"/>
      <c r="C818" s="49"/>
      <c r="D818" s="49"/>
    </row>
    <row r="819">
      <c r="A819" s="49"/>
      <c r="B819" s="49"/>
      <c r="C819" s="49"/>
      <c r="D819" s="49"/>
    </row>
    <row r="820">
      <c r="A820" s="49"/>
      <c r="B820" s="49"/>
      <c r="C820" s="49"/>
      <c r="D820" s="49"/>
    </row>
    <row r="821">
      <c r="A821" s="49"/>
      <c r="B821" s="49"/>
      <c r="C821" s="49"/>
      <c r="D821" s="49"/>
    </row>
    <row r="822">
      <c r="A822" s="49"/>
      <c r="B822" s="49"/>
      <c r="C822" s="49"/>
      <c r="D822" s="49"/>
    </row>
    <row r="823">
      <c r="A823" s="49"/>
      <c r="B823" s="49"/>
      <c r="C823" s="49"/>
      <c r="D823" s="49"/>
    </row>
    <row r="824">
      <c r="A824" s="49"/>
      <c r="B824" s="49"/>
      <c r="C824" s="49"/>
      <c r="D824" s="49"/>
    </row>
    <row r="825">
      <c r="A825" s="49"/>
      <c r="B825" s="49"/>
      <c r="C825" s="49"/>
      <c r="D825" s="49"/>
    </row>
    <row r="826">
      <c r="A826" s="49"/>
      <c r="B826" s="49"/>
      <c r="C826" s="49"/>
      <c r="D826" s="49"/>
    </row>
    <row r="827">
      <c r="A827" s="49"/>
      <c r="B827" s="49"/>
      <c r="C827" s="49"/>
      <c r="D827" s="49"/>
    </row>
    <row r="828">
      <c r="A828" s="49"/>
      <c r="B828" s="49"/>
      <c r="C828" s="49"/>
      <c r="D828" s="49"/>
    </row>
    <row r="829">
      <c r="A829" s="49"/>
      <c r="B829" s="49"/>
      <c r="C829" s="49"/>
      <c r="D829" s="49"/>
    </row>
    <row r="830">
      <c r="A830" s="49"/>
      <c r="B830" s="49"/>
      <c r="C830" s="49"/>
      <c r="D830" s="49"/>
    </row>
    <row r="831">
      <c r="A831" s="49"/>
      <c r="B831" s="49"/>
      <c r="C831" s="49"/>
      <c r="D831" s="49"/>
    </row>
    <row r="832">
      <c r="A832" s="49"/>
      <c r="B832" s="49"/>
      <c r="C832" s="49"/>
      <c r="D832" s="49"/>
    </row>
    <row r="833">
      <c r="A833" s="49"/>
      <c r="B833" s="49"/>
      <c r="C833" s="49"/>
      <c r="D833" s="49"/>
    </row>
    <row r="834">
      <c r="A834" s="49"/>
      <c r="B834" s="49"/>
      <c r="C834" s="49"/>
      <c r="D834" s="49"/>
    </row>
    <row r="835">
      <c r="A835" s="49"/>
      <c r="B835" s="49"/>
      <c r="C835" s="49"/>
      <c r="D835" s="49"/>
    </row>
    <row r="836">
      <c r="A836" s="49"/>
      <c r="B836" s="49"/>
      <c r="C836" s="49"/>
      <c r="D836" s="49"/>
    </row>
    <row r="837">
      <c r="A837" s="49"/>
      <c r="B837" s="49"/>
      <c r="C837" s="49"/>
      <c r="D837" s="49"/>
    </row>
    <row r="838">
      <c r="A838" s="49"/>
      <c r="B838" s="49"/>
      <c r="C838" s="49"/>
      <c r="D838" s="49"/>
    </row>
    <row r="839">
      <c r="A839" s="49"/>
      <c r="B839" s="49"/>
      <c r="C839" s="49"/>
      <c r="D839" s="49"/>
    </row>
    <row r="840">
      <c r="A840" s="49"/>
      <c r="B840" s="49"/>
      <c r="C840" s="49"/>
      <c r="D840" s="49"/>
    </row>
    <row r="841">
      <c r="A841" s="49"/>
      <c r="B841" s="49"/>
      <c r="C841" s="49"/>
      <c r="D841" s="49"/>
    </row>
    <row r="842">
      <c r="A842" s="49"/>
      <c r="B842" s="49"/>
      <c r="C842" s="49"/>
      <c r="D842" s="49"/>
    </row>
    <row r="843">
      <c r="A843" s="49"/>
      <c r="B843" s="49"/>
      <c r="C843" s="49"/>
      <c r="D843" s="49"/>
    </row>
    <row r="844">
      <c r="A844" s="49"/>
      <c r="B844" s="49"/>
      <c r="C844" s="49"/>
      <c r="D844" s="49"/>
    </row>
    <row r="845">
      <c r="A845" s="49"/>
      <c r="B845" s="49"/>
      <c r="C845" s="49"/>
      <c r="D845" s="49"/>
    </row>
    <row r="846">
      <c r="A846" s="49"/>
      <c r="B846" s="49"/>
      <c r="C846" s="49"/>
      <c r="D846" s="49"/>
    </row>
    <row r="847">
      <c r="A847" s="49"/>
      <c r="B847" s="49"/>
      <c r="C847" s="49"/>
      <c r="D847" s="49"/>
    </row>
    <row r="848">
      <c r="A848" s="49"/>
      <c r="B848" s="49"/>
      <c r="C848" s="49"/>
      <c r="D848" s="49"/>
    </row>
    <row r="849">
      <c r="A849" s="49"/>
      <c r="B849" s="49"/>
      <c r="C849" s="49"/>
      <c r="D849" s="49"/>
    </row>
    <row r="850">
      <c r="A850" s="49"/>
      <c r="B850" s="49"/>
      <c r="C850" s="49"/>
      <c r="D850" s="49"/>
    </row>
    <row r="851">
      <c r="A851" s="49"/>
      <c r="B851" s="49"/>
      <c r="C851" s="49"/>
      <c r="D851" s="49"/>
    </row>
    <row r="852">
      <c r="A852" s="49"/>
      <c r="B852" s="49"/>
      <c r="C852" s="49"/>
      <c r="D852" s="49"/>
    </row>
    <row r="853">
      <c r="A853" s="49"/>
      <c r="B853" s="49"/>
      <c r="C853" s="49"/>
      <c r="D853" s="49"/>
    </row>
    <row r="854">
      <c r="A854" s="49"/>
      <c r="B854" s="49"/>
      <c r="C854" s="49"/>
      <c r="D854" s="49"/>
    </row>
    <row r="855">
      <c r="A855" s="49"/>
      <c r="B855" s="49"/>
      <c r="C855" s="49"/>
      <c r="D855" s="49"/>
    </row>
    <row r="856">
      <c r="A856" s="49"/>
      <c r="B856" s="49"/>
      <c r="C856" s="49"/>
      <c r="D856" s="49"/>
    </row>
    <row r="857">
      <c r="A857" s="49"/>
      <c r="B857" s="49"/>
      <c r="C857" s="49"/>
      <c r="D857" s="49"/>
    </row>
    <row r="858">
      <c r="A858" s="49"/>
      <c r="B858" s="49"/>
      <c r="C858" s="49"/>
      <c r="D858" s="49"/>
    </row>
    <row r="859">
      <c r="A859" s="49"/>
      <c r="B859" s="49"/>
      <c r="C859" s="49"/>
      <c r="D859" s="49"/>
    </row>
    <row r="860">
      <c r="A860" s="49"/>
      <c r="B860" s="49"/>
      <c r="C860" s="49"/>
      <c r="D860" s="49"/>
    </row>
    <row r="861">
      <c r="A861" s="49"/>
      <c r="B861" s="49"/>
      <c r="C861" s="49"/>
      <c r="D861" s="49"/>
    </row>
    <row r="862">
      <c r="A862" s="49"/>
      <c r="B862" s="49"/>
      <c r="C862" s="49"/>
      <c r="D862" s="49"/>
    </row>
    <row r="863">
      <c r="A863" s="49"/>
      <c r="B863" s="49"/>
      <c r="C863" s="49"/>
      <c r="D863" s="49"/>
    </row>
    <row r="864">
      <c r="A864" s="49"/>
      <c r="B864" s="49"/>
      <c r="C864" s="49"/>
      <c r="D864" s="49"/>
    </row>
    <row r="865">
      <c r="A865" s="49"/>
      <c r="B865" s="49"/>
      <c r="C865" s="49"/>
      <c r="D865" s="49"/>
    </row>
    <row r="866">
      <c r="A866" s="49"/>
      <c r="B866" s="49"/>
      <c r="C866" s="49"/>
      <c r="D866" s="49"/>
    </row>
    <row r="867">
      <c r="A867" s="49"/>
      <c r="B867" s="49"/>
      <c r="C867" s="49"/>
      <c r="D867" s="49"/>
    </row>
    <row r="868">
      <c r="A868" s="49"/>
      <c r="B868" s="49"/>
      <c r="C868" s="49"/>
      <c r="D868" s="49"/>
    </row>
    <row r="869">
      <c r="A869" s="49"/>
      <c r="B869" s="49"/>
      <c r="C869" s="49"/>
      <c r="D869" s="49"/>
    </row>
    <row r="870">
      <c r="A870" s="49"/>
      <c r="B870" s="49"/>
      <c r="C870" s="49"/>
      <c r="D870" s="49"/>
    </row>
    <row r="871">
      <c r="A871" s="49"/>
      <c r="B871" s="49"/>
      <c r="C871" s="49"/>
      <c r="D871" s="49"/>
    </row>
    <row r="872">
      <c r="A872" s="49"/>
      <c r="B872" s="49"/>
      <c r="C872" s="49"/>
      <c r="D872" s="49"/>
    </row>
    <row r="873">
      <c r="A873" s="49"/>
      <c r="B873" s="49"/>
      <c r="C873" s="49"/>
      <c r="D873" s="49"/>
    </row>
    <row r="874">
      <c r="A874" s="49"/>
      <c r="B874" s="49"/>
      <c r="C874" s="49"/>
      <c r="D874" s="49"/>
    </row>
    <row r="875">
      <c r="A875" s="49"/>
      <c r="B875" s="49"/>
      <c r="C875" s="49"/>
      <c r="D875" s="49"/>
    </row>
    <row r="876">
      <c r="A876" s="49"/>
      <c r="B876" s="49"/>
      <c r="C876" s="49"/>
      <c r="D876" s="49"/>
    </row>
    <row r="877">
      <c r="A877" s="49"/>
      <c r="B877" s="49"/>
      <c r="C877" s="49"/>
      <c r="D877" s="49"/>
    </row>
    <row r="878">
      <c r="A878" s="49"/>
      <c r="B878" s="49"/>
      <c r="C878" s="49"/>
      <c r="D878" s="49"/>
    </row>
    <row r="879">
      <c r="A879" s="49"/>
      <c r="B879" s="49"/>
      <c r="C879" s="49"/>
      <c r="D879" s="49"/>
    </row>
    <row r="880">
      <c r="A880" s="49"/>
      <c r="B880" s="49"/>
      <c r="C880" s="49"/>
      <c r="D880" s="49"/>
    </row>
    <row r="881">
      <c r="A881" s="49"/>
      <c r="B881" s="49"/>
      <c r="C881" s="49"/>
      <c r="D881" s="49"/>
    </row>
    <row r="882">
      <c r="A882" s="49"/>
      <c r="B882" s="49"/>
      <c r="C882" s="49"/>
      <c r="D882" s="49"/>
    </row>
    <row r="883">
      <c r="A883" s="49"/>
      <c r="B883" s="49"/>
      <c r="C883" s="49"/>
      <c r="D883" s="49"/>
    </row>
    <row r="884">
      <c r="A884" s="49"/>
      <c r="B884" s="49"/>
      <c r="C884" s="49"/>
      <c r="D884" s="49"/>
    </row>
    <row r="885">
      <c r="A885" s="49"/>
      <c r="B885" s="49"/>
      <c r="C885" s="49"/>
      <c r="D885" s="49"/>
    </row>
    <row r="886">
      <c r="A886" s="49"/>
      <c r="B886" s="49"/>
      <c r="C886" s="49"/>
      <c r="D886" s="49"/>
    </row>
    <row r="887">
      <c r="A887" s="49"/>
      <c r="B887" s="49"/>
      <c r="C887" s="49"/>
      <c r="D887" s="49"/>
    </row>
    <row r="888">
      <c r="A888" s="49"/>
      <c r="B888" s="49"/>
      <c r="C888" s="49"/>
      <c r="D888" s="49"/>
    </row>
    <row r="889">
      <c r="A889" s="49"/>
      <c r="B889" s="49"/>
      <c r="C889" s="49"/>
      <c r="D889" s="49"/>
    </row>
    <row r="890">
      <c r="A890" s="49"/>
      <c r="B890" s="49"/>
      <c r="C890" s="49"/>
      <c r="D890" s="49"/>
    </row>
    <row r="891">
      <c r="A891" s="49"/>
      <c r="B891" s="49"/>
      <c r="C891" s="49"/>
      <c r="D891" s="49"/>
    </row>
    <row r="892">
      <c r="A892" s="49"/>
      <c r="B892" s="49"/>
      <c r="C892" s="49"/>
      <c r="D892" s="49"/>
    </row>
    <row r="893">
      <c r="A893" s="49"/>
      <c r="B893" s="49"/>
      <c r="C893" s="49"/>
      <c r="D893" s="49"/>
    </row>
    <row r="894">
      <c r="A894" s="49"/>
      <c r="B894" s="49"/>
      <c r="C894" s="49"/>
      <c r="D894" s="49"/>
    </row>
    <row r="895">
      <c r="A895" s="49"/>
      <c r="B895" s="49"/>
      <c r="C895" s="49"/>
      <c r="D895" s="49"/>
    </row>
    <row r="896">
      <c r="A896" s="49"/>
      <c r="B896" s="49"/>
      <c r="C896" s="49"/>
      <c r="D896" s="49"/>
    </row>
    <row r="897">
      <c r="A897" s="49"/>
      <c r="B897" s="49"/>
      <c r="C897" s="49"/>
      <c r="D897" s="49"/>
    </row>
    <row r="898">
      <c r="A898" s="49"/>
      <c r="B898" s="49"/>
      <c r="C898" s="49"/>
      <c r="D898" s="49"/>
    </row>
    <row r="899">
      <c r="A899" s="49"/>
      <c r="B899" s="49"/>
      <c r="C899" s="49"/>
      <c r="D899" s="49"/>
    </row>
    <row r="900">
      <c r="A900" s="49"/>
      <c r="B900" s="49"/>
      <c r="C900" s="49"/>
      <c r="D900" s="49"/>
    </row>
    <row r="901">
      <c r="A901" s="49"/>
      <c r="B901" s="49"/>
      <c r="C901" s="49"/>
      <c r="D901" s="49"/>
    </row>
    <row r="902">
      <c r="A902" s="49"/>
      <c r="B902" s="49"/>
      <c r="C902" s="49"/>
      <c r="D902" s="49"/>
    </row>
    <row r="903">
      <c r="A903" s="49"/>
      <c r="B903" s="49"/>
      <c r="C903" s="49"/>
      <c r="D903" s="49"/>
    </row>
    <row r="904">
      <c r="A904" s="49"/>
      <c r="B904" s="49"/>
      <c r="C904" s="49"/>
      <c r="D904" s="49"/>
    </row>
    <row r="905">
      <c r="A905" s="49"/>
      <c r="B905" s="49"/>
      <c r="C905" s="49"/>
      <c r="D905" s="49"/>
    </row>
    <row r="906">
      <c r="A906" s="49"/>
      <c r="B906" s="49"/>
      <c r="C906" s="49"/>
      <c r="D906" s="49"/>
    </row>
    <row r="907">
      <c r="A907" s="49"/>
      <c r="B907" s="49"/>
      <c r="C907" s="49"/>
      <c r="D907" s="49"/>
    </row>
    <row r="908">
      <c r="A908" s="49"/>
      <c r="B908" s="49"/>
      <c r="C908" s="49"/>
      <c r="D908" s="49"/>
    </row>
    <row r="909">
      <c r="A909" s="49"/>
      <c r="B909" s="49"/>
      <c r="C909" s="49"/>
      <c r="D909" s="49"/>
    </row>
    <row r="910">
      <c r="A910" s="49"/>
      <c r="B910" s="49"/>
      <c r="C910" s="49"/>
      <c r="D910" s="49"/>
    </row>
    <row r="911">
      <c r="A911" s="49"/>
      <c r="B911" s="49"/>
      <c r="C911" s="49"/>
      <c r="D911" s="49"/>
    </row>
    <row r="912">
      <c r="A912" s="49"/>
      <c r="B912" s="49"/>
      <c r="C912" s="49"/>
      <c r="D912" s="49"/>
    </row>
    <row r="913">
      <c r="A913" s="49"/>
      <c r="B913" s="49"/>
      <c r="C913" s="49"/>
      <c r="D913" s="49"/>
    </row>
    <row r="914">
      <c r="A914" s="49"/>
      <c r="B914" s="49"/>
      <c r="C914" s="49"/>
      <c r="D914" s="49"/>
    </row>
    <row r="915">
      <c r="A915" s="49"/>
      <c r="B915" s="49"/>
      <c r="C915" s="49"/>
      <c r="D915" s="49"/>
    </row>
    <row r="916">
      <c r="A916" s="49"/>
      <c r="B916" s="49"/>
      <c r="C916" s="49"/>
      <c r="D916" s="49"/>
    </row>
    <row r="917">
      <c r="A917" s="49"/>
      <c r="B917" s="49"/>
      <c r="C917" s="49"/>
      <c r="D917" s="49"/>
    </row>
    <row r="918">
      <c r="A918" s="49"/>
      <c r="B918" s="49"/>
      <c r="C918" s="49"/>
      <c r="D918" s="49"/>
    </row>
    <row r="919">
      <c r="A919" s="49"/>
      <c r="B919" s="49"/>
      <c r="C919" s="49"/>
      <c r="D919" s="49"/>
    </row>
    <row r="920">
      <c r="A920" s="49"/>
      <c r="B920" s="49"/>
      <c r="C920" s="49"/>
      <c r="D920" s="49"/>
    </row>
    <row r="921">
      <c r="A921" s="49"/>
      <c r="B921" s="49"/>
      <c r="C921" s="49"/>
      <c r="D921" s="49"/>
    </row>
    <row r="922">
      <c r="A922" s="49"/>
      <c r="B922" s="49"/>
      <c r="C922" s="49"/>
      <c r="D922" s="49"/>
    </row>
    <row r="923">
      <c r="A923" s="49"/>
      <c r="B923" s="49"/>
      <c r="C923" s="49"/>
      <c r="D923" s="49"/>
    </row>
    <row r="924">
      <c r="A924" s="49"/>
      <c r="B924" s="49"/>
      <c r="C924" s="49"/>
      <c r="D924" s="49"/>
    </row>
    <row r="925">
      <c r="A925" s="49"/>
      <c r="B925" s="49"/>
      <c r="C925" s="49"/>
      <c r="D925" s="49"/>
    </row>
    <row r="926">
      <c r="A926" s="49"/>
      <c r="B926" s="49"/>
      <c r="C926" s="49"/>
      <c r="D926" s="49"/>
    </row>
    <row r="927">
      <c r="A927" s="49"/>
      <c r="B927" s="49"/>
      <c r="C927" s="49"/>
      <c r="D927" s="49"/>
    </row>
    <row r="928">
      <c r="A928" s="49"/>
      <c r="B928" s="49"/>
      <c r="C928" s="49"/>
      <c r="D928" s="49"/>
    </row>
    <row r="929">
      <c r="A929" s="49"/>
      <c r="B929" s="49"/>
      <c r="C929" s="49"/>
      <c r="D929" s="49"/>
    </row>
    <row r="930">
      <c r="A930" s="49"/>
      <c r="B930" s="49"/>
      <c r="C930" s="49"/>
      <c r="D930" s="49"/>
    </row>
    <row r="931">
      <c r="A931" s="49"/>
      <c r="B931" s="49"/>
      <c r="C931" s="49"/>
      <c r="D931" s="49"/>
    </row>
    <row r="932">
      <c r="A932" s="49"/>
      <c r="B932" s="49"/>
      <c r="C932" s="49"/>
      <c r="D932" s="49"/>
    </row>
    <row r="933">
      <c r="A933" s="49"/>
      <c r="B933" s="49"/>
      <c r="C933" s="49"/>
      <c r="D933" s="49"/>
    </row>
    <row r="934">
      <c r="A934" s="49"/>
      <c r="B934" s="49"/>
      <c r="C934" s="49"/>
      <c r="D934" s="49"/>
    </row>
    <row r="935">
      <c r="A935" s="49"/>
      <c r="B935" s="49"/>
      <c r="C935" s="49"/>
      <c r="D935" s="49"/>
    </row>
    <row r="936">
      <c r="A936" s="49"/>
      <c r="B936" s="49"/>
      <c r="C936" s="49"/>
      <c r="D936" s="49"/>
    </row>
    <row r="937">
      <c r="A937" s="49"/>
      <c r="B937" s="49"/>
      <c r="C937" s="49"/>
      <c r="D937" s="49"/>
    </row>
    <row r="938">
      <c r="A938" s="49"/>
      <c r="B938" s="49"/>
      <c r="C938" s="49"/>
      <c r="D938" s="49"/>
    </row>
    <row r="939">
      <c r="A939" s="49"/>
      <c r="B939" s="49"/>
      <c r="C939" s="49"/>
      <c r="D939" s="49"/>
    </row>
    <row r="940">
      <c r="A940" s="49"/>
      <c r="B940" s="49"/>
      <c r="C940" s="49"/>
      <c r="D940" s="49"/>
    </row>
    <row r="941">
      <c r="A941" s="49"/>
      <c r="B941" s="49"/>
      <c r="C941" s="49"/>
      <c r="D941" s="49"/>
    </row>
    <row r="942">
      <c r="A942" s="49"/>
      <c r="B942" s="49"/>
      <c r="C942" s="49"/>
      <c r="D942" s="49"/>
    </row>
    <row r="943">
      <c r="A943" s="49"/>
      <c r="B943" s="49"/>
      <c r="C943" s="49"/>
      <c r="D943" s="49"/>
    </row>
    <row r="944">
      <c r="A944" s="49"/>
      <c r="B944" s="49"/>
      <c r="C944" s="49"/>
      <c r="D944" s="49"/>
    </row>
    <row r="945">
      <c r="A945" s="49"/>
      <c r="B945" s="49"/>
      <c r="C945" s="49"/>
      <c r="D945" s="49"/>
    </row>
    <row r="946">
      <c r="A946" s="49"/>
      <c r="B946" s="49"/>
      <c r="C946" s="49"/>
      <c r="D946" s="49"/>
    </row>
    <row r="947">
      <c r="A947" s="49"/>
      <c r="B947" s="49"/>
      <c r="C947" s="49"/>
      <c r="D947" s="49"/>
    </row>
    <row r="948">
      <c r="A948" s="49"/>
      <c r="B948" s="49"/>
      <c r="C948" s="49"/>
      <c r="D948" s="49"/>
    </row>
    <row r="949">
      <c r="A949" s="49"/>
      <c r="B949" s="49"/>
      <c r="C949" s="49"/>
      <c r="D949" s="49"/>
    </row>
    <row r="950">
      <c r="A950" s="49"/>
      <c r="B950" s="49"/>
      <c r="C950" s="49"/>
      <c r="D950" s="49"/>
    </row>
    <row r="951">
      <c r="A951" s="49"/>
      <c r="B951" s="49"/>
      <c r="C951" s="49"/>
      <c r="D951" s="49"/>
    </row>
    <row r="952">
      <c r="A952" s="49"/>
      <c r="B952" s="49"/>
      <c r="C952" s="49"/>
      <c r="D952" s="49"/>
    </row>
    <row r="953">
      <c r="A953" s="49"/>
      <c r="B953" s="49"/>
      <c r="C953" s="49"/>
      <c r="D953" s="49"/>
    </row>
    <row r="954">
      <c r="A954" s="49"/>
      <c r="B954" s="49"/>
      <c r="C954" s="49"/>
      <c r="D954" s="49"/>
    </row>
    <row r="955">
      <c r="A955" s="49"/>
      <c r="B955" s="49"/>
      <c r="C955" s="49"/>
      <c r="D955" s="49"/>
    </row>
    <row r="956">
      <c r="A956" s="49"/>
      <c r="B956" s="49"/>
      <c r="C956" s="49"/>
      <c r="D956" s="49"/>
    </row>
    <row r="957">
      <c r="A957" s="49"/>
      <c r="B957" s="49"/>
      <c r="C957" s="49"/>
      <c r="D957" s="49"/>
    </row>
    <row r="958">
      <c r="A958" s="49"/>
      <c r="B958" s="49"/>
      <c r="C958" s="49"/>
      <c r="D958" s="49"/>
    </row>
    <row r="959">
      <c r="A959" s="49"/>
      <c r="B959" s="49"/>
      <c r="C959" s="49"/>
      <c r="D959" s="49"/>
    </row>
    <row r="960">
      <c r="A960" s="49"/>
      <c r="B960" s="49"/>
      <c r="C960" s="49"/>
      <c r="D960" s="49"/>
    </row>
    <row r="961">
      <c r="A961" s="49"/>
      <c r="B961" s="49"/>
      <c r="C961" s="49"/>
      <c r="D961" s="49"/>
    </row>
    <row r="962">
      <c r="A962" s="49"/>
      <c r="B962" s="49"/>
      <c r="C962" s="49"/>
      <c r="D962" s="49"/>
    </row>
    <row r="963">
      <c r="A963" s="49"/>
      <c r="B963" s="49"/>
      <c r="C963" s="49"/>
      <c r="D963" s="49"/>
    </row>
    <row r="964">
      <c r="A964" s="49"/>
      <c r="B964" s="49"/>
      <c r="C964" s="49"/>
      <c r="D964" s="49"/>
    </row>
    <row r="965">
      <c r="A965" s="49"/>
      <c r="B965" s="49"/>
      <c r="C965" s="49"/>
      <c r="D965" s="49"/>
    </row>
    <row r="966">
      <c r="A966" s="49"/>
      <c r="B966" s="49"/>
      <c r="C966" s="49"/>
      <c r="D966" s="49"/>
    </row>
    <row r="967">
      <c r="A967" s="49"/>
      <c r="B967" s="49"/>
      <c r="C967" s="49"/>
      <c r="D967" s="49"/>
    </row>
    <row r="968">
      <c r="A968" s="49"/>
      <c r="B968" s="49"/>
      <c r="C968" s="49"/>
      <c r="D968" s="49"/>
    </row>
    <row r="969">
      <c r="A969" s="49"/>
      <c r="B969" s="49"/>
      <c r="C969" s="49"/>
      <c r="D969" s="49"/>
    </row>
    <row r="970">
      <c r="A970" s="49"/>
      <c r="B970" s="49"/>
      <c r="C970" s="49"/>
      <c r="D970" s="49"/>
    </row>
    <row r="971">
      <c r="A971" s="49"/>
      <c r="B971" s="49"/>
      <c r="C971" s="49"/>
      <c r="D971" s="49"/>
    </row>
    <row r="972">
      <c r="A972" s="49"/>
      <c r="B972" s="49"/>
      <c r="C972" s="49"/>
      <c r="D972" s="49"/>
    </row>
    <row r="973">
      <c r="A973" s="49"/>
      <c r="B973" s="49"/>
      <c r="C973" s="49"/>
      <c r="D973" s="49"/>
    </row>
    <row r="974">
      <c r="A974" s="49"/>
      <c r="B974" s="49"/>
      <c r="C974" s="49"/>
      <c r="D974" s="49"/>
    </row>
  </sheetData>
  <mergeCells count="249">
    <mergeCell ref="Q49:Q50"/>
    <mergeCell ref="S49:S50"/>
    <mergeCell ref="P51:P52"/>
    <mergeCell ref="Q51:Q52"/>
    <mergeCell ref="S51:S52"/>
    <mergeCell ref="Q53:Q54"/>
    <mergeCell ref="S53:S54"/>
    <mergeCell ref="P53:P54"/>
    <mergeCell ref="P55:P56"/>
    <mergeCell ref="Q55:Q56"/>
    <mergeCell ref="P57:P58"/>
    <mergeCell ref="Q57:Q58"/>
    <mergeCell ref="P65:P66"/>
    <mergeCell ref="Q65:Q66"/>
    <mergeCell ref="P73:P74"/>
    <mergeCell ref="P75:P76"/>
    <mergeCell ref="P77:P78"/>
    <mergeCell ref="P79:P80"/>
    <mergeCell ref="P81:P82"/>
    <mergeCell ref="P83:P84"/>
    <mergeCell ref="Q75:Q76"/>
    <mergeCell ref="Q77:Q78"/>
    <mergeCell ref="Q79:Q80"/>
    <mergeCell ref="Q81:Q82"/>
    <mergeCell ref="Q83:Q84"/>
    <mergeCell ref="P67:P68"/>
    <mergeCell ref="Q67:Q68"/>
    <mergeCell ref="P69:P70"/>
    <mergeCell ref="Q69:Q70"/>
    <mergeCell ref="P71:P72"/>
    <mergeCell ref="Q71:Q72"/>
    <mergeCell ref="Q73:Q74"/>
    <mergeCell ref="G57:G58"/>
    <mergeCell ref="G59:G60"/>
    <mergeCell ref="H59:H60"/>
    <mergeCell ref="G53:G54"/>
    <mergeCell ref="H53:H54"/>
    <mergeCell ref="G55:G56"/>
    <mergeCell ref="H55:H56"/>
    <mergeCell ref="J55:J56"/>
    <mergeCell ref="H57:H58"/>
    <mergeCell ref="J57:J58"/>
    <mergeCell ref="J59:J60"/>
    <mergeCell ref="J49:J50"/>
    <mergeCell ref="P49:P50"/>
    <mergeCell ref="A3:D3"/>
    <mergeCell ref="F3:I3"/>
    <mergeCell ref="K3:N3"/>
    <mergeCell ref="C47:H47"/>
    <mergeCell ref="L47:Q47"/>
    <mergeCell ref="U47:Z47"/>
    <mergeCell ref="A49:A50"/>
    <mergeCell ref="Y55:Y56"/>
    <mergeCell ref="Y57:Y58"/>
    <mergeCell ref="Y59:Y60"/>
    <mergeCell ref="Z57:Z58"/>
    <mergeCell ref="Z59:Z60"/>
    <mergeCell ref="Y49:Y50"/>
    <mergeCell ref="Z49:Z50"/>
    <mergeCell ref="Y51:Y52"/>
    <mergeCell ref="Z51:Z52"/>
    <mergeCell ref="Y53:Y54"/>
    <mergeCell ref="Z53:Z54"/>
    <mergeCell ref="Z55:Z56"/>
    <mergeCell ref="A61:A62"/>
    <mergeCell ref="A63:A64"/>
    <mergeCell ref="G63:G64"/>
    <mergeCell ref="H63:H64"/>
    <mergeCell ref="J63:J64"/>
    <mergeCell ref="P63:P64"/>
    <mergeCell ref="Q63:Q64"/>
    <mergeCell ref="S55:S56"/>
    <mergeCell ref="S57:S58"/>
    <mergeCell ref="P59:P60"/>
    <mergeCell ref="Q59:Q60"/>
    <mergeCell ref="S59:S60"/>
    <mergeCell ref="P61:P62"/>
    <mergeCell ref="Q61:Q62"/>
    <mergeCell ref="G61:G62"/>
    <mergeCell ref="G65:G66"/>
    <mergeCell ref="G71:G72"/>
    <mergeCell ref="H71:H72"/>
    <mergeCell ref="G73:G74"/>
    <mergeCell ref="H73:H74"/>
    <mergeCell ref="H75:H76"/>
    <mergeCell ref="H65:H66"/>
    <mergeCell ref="J65:J66"/>
    <mergeCell ref="J71:J72"/>
    <mergeCell ref="J73:J74"/>
    <mergeCell ref="J75:J76"/>
    <mergeCell ref="J77:J78"/>
    <mergeCell ref="J79:J80"/>
    <mergeCell ref="G75:G76"/>
    <mergeCell ref="G77:G78"/>
    <mergeCell ref="G79:G80"/>
    <mergeCell ref="G81:G82"/>
    <mergeCell ref="G83:G84"/>
    <mergeCell ref="G85:G86"/>
    <mergeCell ref="G87:G88"/>
    <mergeCell ref="G89:G90"/>
    <mergeCell ref="G91:G92"/>
    <mergeCell ref="G99:G100"/>
    <mergeCell ref="G101:G102"/>
    <mergeCell ref="G103:G104"/>
    <mergeCell ref="G105:G106"/>
    <mergeCell ref="G107:G108"/>
    <mergeCell ref="G109:G110"/>
    <mergeCell ref="G111:G112"/>
    <mergeCell ref="G124:G125"/>
    <mergeCell ref="G126:G127"/>
    <mergeCell ref="G128:G129"/>
    <mergeCell ref="G130:G131"/>
    <mergeCell ref="G132:G133"/>
    <mergeCell ref="G134:G135"/>
    <mergeCell ref="G136:G137"/>
    <mergeCell ref="G138:G139"/>
    <mergeCell ref="G140:G141"/>
    <mergeCell ref="G153:G154"/>
    <mergeCell ref="G155:G156"/>
    <mergeCell ref="G157:G158"/>
    <mergeCell ref="G173:G174"/>
    <mergeCell ref="G175:G176"/>
    <mergeCell ref="G177:G178"/>
    <mergeCell ref="G179:G180"/>
    <mergeCell ref="G181:G182"/>
    <mergeCell ref="G159:G160"/>
    <mergeCell ref="G161:G162"/>
    <mergeCell ref="G163:G164"/>
    <mergeCell ref="G165:G166"/>
    <mergeCell ref="G167:G168"/>
    <mergeCell ref="G169:G170"/>
    <mergeCell ref="G171:G17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53:A154"/>
    <mergeCell ref="A155:A156"/>
    <mergeCell ref="A157:A158"/>
    <mergeCell ref="A159:A160"/>
    <mergeCell ref="A175:A176"/>
    <mergeCell ref="A177:A178"/>
    <mergeCell ref="A179:A180"/>
    <mergeCell ref="A181:A182"/>
    <mergeCell ref="A183:A184"/>
    <mergeCell ref="A161:A162"/>
    <mergeCell ref="A163:A164"/>
    <mergeCell ref="A165:A166"/>
    <mergeCell ref="A167:A168"/>
    <mergeCell ref="A169:A170"/>
    <mergeCell ref="A171:A172"/>
    <mergeCell ref="A173:A174"/>
    <mergeCell ref="H99:H100"/>
    <mergeCell ref="H101:H102"/>
    <mergeCell ref="H103:H104"/>
    <mergeCell ref="H105:H106"/>
    <mergeCell ref="H107:H108"/>
    <mergeCell ref="H109:H110"/>
    <mergeCell ref="C122:H122"/>
    <mergeCell ref="H111:H112"/>
    <mergeCell ref="H124:H125"/>
    <mergeCell ref="H126:H127"/>
    <mergeCell ref="H128:H129"/>
    <mergeCell ref="H130:H131"/>
    <mergeCell ref="H132:H133"/>
    <mergeCell ref="H134:H135"/>
    <mergeCell ref="H136:H137"/>
    <mergeCell ref="H138:H139"/>
    <mergeCell ref="H140:H141"/>
    <mergeCell ref="C151:H151"/>
    <mergeCell ref="H153:H154"/>
    <mergeCell ref="H155:H156"/>
    <mergeCell ref="H157:H158"/>
    <mergeCell ref="H173:H174"/>
    <mergeCell ref="H175:H176"/>
    <mergeCell ref="H177:H178"/>
    <mergeCell ref="H179:H180"/>
    <mergeCell ref="H181:H182"/>
    <mergeCell ref="H159:H160"/>
    <mergeCell ref="H161:H162"/>
    <mergeCell ref="H163:H164"/>
    <mergeCell ref="H165:H166"/>
    <mergeCell ref="H167:H168"/>
    <mergeCell ref="H169:H170"/>
    <mergeCell ref="H171:H172"/>
    <mergeCell ref="G49:G50"/>
    <mergeCell ref="H49:H50"/>
    <mergeCell ref="A51:A52"/>
    <mergeCell ref="G51:G52"/>
    <mergeCell ref="H51:H52"/>
    <mergeCell ref="J51:J52"/>
    <mergeCell ref="J53:J54"/>
    <mergeCell ref="A53:A54"/>
    <mergeCell ref="A55:A56"/>
    <mergeCell ref="A57:A58"/>
    <mergeCell ref="A59:A60"/>
    <mergeCell ref="H61:H62"/>
    <mergeCell ref="J61:J62"/>
    <mergeCell ref="A65:A66"/>
    <mergeCell ref="A67:A68"/>
    <mergeCell ref="G67:G68"/>
    <mergeCell ref="H67:H68"/>
    <mergeCell ref="J67:J68"/>
    <mergeCell ref="G69:G70"/>
    <mergeCell ref="H69:H70"/>
    <mergeCell ref="J69:J70"/>
    <mergeCell ref="J81:J82"/>
    <mergeCell ref="J83:J84"/>
    <mergeCell ref="A69:A70"/>
    <mergeCell ref="A71:A72"/>
    <mergeCell ref="A73:A74"/>
    <mergeCell ref="A75:A76"/>
    <mergeCell ref="A77:A78"/>
    <mergeCell ref="A79:A80"/>
    <mergeCell ref="A81:A82"/>
    <mergeCell ref="H77:H78"/>
    <mergeCell ref="H79:H80"/>
    <mergeCell ref="H81:H82"/>
    <mergeCell ref="H83:H84"/>
    <mergeCell ref="H85:H86"/>
    <mergeCell ref="H87:H88"/>
    <mergeCell ref="H89:H90"/>
    <mergeCell ref="H91:H92"/>
    <mergeCell ref="G93:G94"/>
    <mergeCell ref="H93:H94"/>
    <mergeCell ref="G95:G96"/>
    <mergeCell ref="H95:H96"/>
    <mergeCell ref="G97:G98"/>
    <mergeCell ref="H97:H98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49"/>
    </row>
    <row r="2">
      <c r="A2" s="1" t="s">
        <v>102</v>
      </c>
    </row>
    <row r="3" ht="13.5" customHeight="1">
      <c r="A3" s="124" t="s">
        <v>103</v>
      </c>
    </row>
    <row r="4" ht="24.75" customHeight="1">
      <c r="A4" s="125" t="s">
        <v>104</v>
      </c>
      <c r="G4" s="100"/>
    </row>
    <row r="5">
      <c r="A5" s="95"/>
      <c r="B5" s="126" t="s">
        <v>105</v>
      </c>
      <c r="C5" s="29"/>
      <c r="D5" s="6"/>
      <c r="E5" s="126" t="s">
        <v>106</v>
      </c>
      <c r="F5" s="6"/>
    </row>
    <row r="6">
      <c r="A6" s="127" t="s">
        <v>40</v>
      </c>
      <c r="B6" s="128" t="s">
        <v>107</v>
      </c>
      <c r="C6" s="129" t="s">
        <v>108</v>
      </c>
      <c r="D6" s="130" t="s">
        <v>95</v>
      </c>
      <c r="E6" s="131" t="s">
        <v>109</v>
      </c>
      <c r="F6" s="131" t="s">
        <v>110</v>
      </c>
      <c r="G6" s="132" t="s">
        <v>111</v>
      </c>
    </row>
    <row r="7">
      <c r="A7" s="133">
        <v>1.0</v>
      </c>
      <c r="B7" s="54">
        <v>39.0</v>
      </c>
      <c r="C7" s="54">
        <v>45.0</v>
      </c>
      <c r="D7" s="54">
        <f t="shared" ref="D7:D17" si="1">SUM(B7:C7)</f>
        <v>84</v>
      </c>
      <c r="E7" s="134">
        <f t="shared" ref="E7:E16" si="2">((C7)/(D7))</f>
        <v>0.5357142857</v>
      </c>
      <c r="F7" s="134">
        <f t="shared" ref="F7:F16" si="3">((B7)/(D7))</f>
        <v>0.4642857143</v>
      </c>
      <c r="G7" s="135">
        <v>1.0</v>
      </c>
    </row>
    <row r="8">
      <c r="A8" s="133">
        <v>2.0</v>
      </c>
      <c r="B8" s="54">
        <v>33.0</v>
      </c>
      <c r="C8" s="54">
        <v>27.0</v>
      </c>
      <c r="D8" s="54">
        <f t="shared" si="1"/>
        <v>60</v>
      </c>
      <c r="E8" s="134">
        <f t="shared" si="2"/>
        <v>0.45</v>
      </c>
      <c r="F8" s="134">
        <f t="shared" si="3"/>
        <v>0.55</v>
      </c>
      <c r="G8" s="135">
        <v>1.0</v>
      </c>
    </row>
    <row r="9">
      <c r="A9" s="133">
        <v>3.0</v>
      </c>
      <c r="B9" s="54">
        <v>31.0</v>
      </c>
      <c r="C9" s="54">
        <v>39.0</v>
      </c>
      <c r="D9" s="54">
        <f t="shared" si="1"/>
        <v>70</v>
      </c>
      <c r="E9" s="134">
        <f t="shared" si="2"/>
        <v>0.5571428571</v>
      </c>
      <c r="F9" s="134">
        <f t="shared" si="3"/>
        <v>0.4428571429</v>
      </c>
      <c r="G9" s="135">
        <v>3.0</v>
      </c>
    </row>
    <row r="10">
      <c r="A10" s="133">
        <v>4.0</v>
      </c>
      <c r="B10" s="54">
        <v>18.0</v>
      </c>
      <c r="C10" s="54">
        <v>21.0</v>
      </c>
      <c r="D10" s="54">
        <f t="shared" si="1"/>
        <v>39</v>
      </c>
      <c r="E10" s="134">
        <f t="shared" si="2"/>
        <v>0.5384615385</v>
      </c>
      <c r="F10" s="134">
        <f t="shared" si="3"/>
        <v>0.4615384615</v>
      </c>
      <c r="G10" s="135">
        <v>0.0</v>
      </c>
    </row>
    <row r="11">
      <c r="A11" s="133">
        <v>5.0</v>
      </c>
      <c r="B11" s="54">
        <v>21.0</v>
      </c>
      <c r="C11" s="54">
        <v>16.0</v>
      </c>
      <c r="D11" s="54">
        <f t="shared" si="1"/>
        <v>37</v>
      </c>
      <c r="E11" s="134">
        <f t="shared" si="2"/>
        <v>0.4324324324</v>
      </c>
      <c r="F11" s="134">
        <f t="shared" si="3"/>
        <v>0.5675675676</v>
      </c>
      <c r="G11" s="135">
        <v>2.0</v>
      </c>
    </row>
    <row r="12">
      <c r="A12" s="133">
        <v>6.0</v>
      </c>
      <c r="B12" s="54">
        <v>26.0</v>
      </c>
      <c r="C12" s="54">
        <v>25.0</v>
      </c>
      <c r="D12" s="54">
        <f t="shared" si="1"/>
        <v>51</v>
      </c>
      <c r="E12" s="134">
        <f t="shared" si="2"/>
        <v>0.4901960784</v>
      </c>
      <c r="F12" s="134">
        <f t="shared" si="3"/>
        <v>0.5098039216</v>
      </c>
      <c r="G12" s="135">
        <v>0.0</v>
      </c>
    </row>
    <row r="13">
      <c r="A13" s="133">
        <v>7.0</v>
      </c>
      <c r="B13" s="54">
        <v>15.0</v>
      </c>
      <c r="C13" s="54">
        <v>19.0</v>
      </c>
      <c r="D13" s="54">
        <f t="shared" si="1"/>
        <v>34</v>
      </c>
      <c r="E13" s="134">
        <f t="shared" si="2"/>
        <v>0.5588235294</v>
      </c>
      <c r="F13" s="134">
        <f t="shared" si="3"/>
        <v>0.4411764706</v>
      </c>
      <c r="G13" s="135">
        <v>0.0</v>
      </c>
    </row>
    <row r="14">
      <c r="A14" s="133">
        <v>8.0</v>
      </c>
      <c r="B14" s="54">
        <v>20.0</v>
      </c>
      <c r="C14" s="54">
        <v>17.0</v>
      </c>
      <c r="D14" s="54">
        <f t="shared" si="1"/>
        <v>37</v>
      </c>
      <c r="E14" s="134">
        <f t="shared" si="2"/>
        <v>0.4594594595</v>
      </c>
      <c r="F14" s="134">
        <f t="shared" si="3"/>
        <v>0.5405405405</v>
      </c>
      <c r="G14" s="135">
        <v>1.0</v>
      </c>
    </row>
    <row r="15">
      <c r="A15" s="133">
        <v>9.0</v>
      </c>
      <c r="B15" s="54">
        <v>21.0</v>
      </c>
      <c r="C15" s="54">
        <v>18.0</v>
      </c>
      <c r="D15" s="54">
        <f t="shared" si="1"/>
        <v>39</v>
      </c>
      <c r="E15" s="134">
        <f t="shared" si="2"/>
        <v>0.4615384615</v>
      </c>
      <c r="F15" s="134">
        <f t="shared" si="3"/>
        <v>0.5384615385</v>
      </c>
      <c r="G15" s="135">
        <v>0.0</v>
      </c>
    </row>
    <row r="16">
      <c r="A16" s="133">
        <v>10.0</v>
      </c>
      <c r="B16" s="54">
        <v>25.0</v>
      </c>
      <c r="C16" s="54">
        <v>20.0</v>
      </c>
      <c r="D16" s="54">
        <f t="shared" si="1"/>
        <v>45</v>
      </c>
      <c r="E16" s="134">
        <f t="shared" si="2"/>
        <v>0.4444444444</v>
      </c>
      <c r="F16" s="134">
        <f t="shared" si="3"/>
        <v>0.5555555556</v>
      </c>
      <c r="G16" s="135">
        <v>0.0</v>
      </c>
    </row>
    <row r="17">
      <c r="A17" s="136" t="s">
        <v>32</v>
      </c>
      <c r="B17" s="137">
        <f t="shared" ref="B17:C17" si="4">SUM(B7:B16)</f>
        <v>249</v>
      </c>
      <c r="C17" s="137">
        <f t="shared" si="4"/>
        <v>247</v>
      </c>
      <c r="D17" s="137">
        <f t="shared" si="1"/>
        <v>496</v>
      </c>
      <c r="E17" s="138"/>
      <c r="F17" s="139"/>
      <c r="G17" s="140">
        <f>SUM(G7:G16)</f>
        <v>8</v>
      </c>
    </row>
    <row r="18">
      <c r="A18" s="49"/>
    </row>
    <row r="19">
      <c r="A19" s="49"/>
    </row>
    <row r="20">
      <c r="A20" s="141" t="s">
        <v>112</v>
      </c>
    </row>
    <row r="21">
      <c r="A21" s="125" t="s">
        <v>113</v>
      </c>
      <c r="G21" s="100"/>
    </row>
    <row r="22">
      <c r="A22" s="95"/>
      <c r="B22" s="142" t="s">
        <v>105</v>
      </c>
      <c r="C22" s="31"/>
      <c r="D22" s="143"/>
      <c r="E22" s="142" t="s">
        <v>106</v>
      </c>
      <c r="F22" s="31"/>
    </row>
    <row r="23">
      <c r="A23" s="127" t="s">
        <v>40</v>
      </c>
      <c r="B23" s="128" t="s">
        <v>107</v>
      </c>
      <c r="C23" s="129" t="s">
        <v>108</v>
      </c>
      <c r="D23" s="130" t="s">
        <v>95</v>
      </c>
      <c r="E23" s="131" t="s">
        <v>109</v>
      </c>
      <c r="F23" s="131" t="s">
        <v>110</v>
      </c>
      <c r="G23" s="132" t="s">
        <v>111</v>
      </c>
    </row>
    <row r="24">
      <c r="A24" s="133">
        <v>1.0</v>
      </c>
      <c r="B24" s="54">
        <v>50.0</v>
      </c>
      <c r="C24" s="54">
        <v>0.0</v>
      </c>
      <c r="D24" s="54">
        <f t="shared" ref="D24:D29" si="5">SUM(B24:C24)</f>
        <v>50</v>
      </c>
      <c r="E24" s="134">
        <f t="shared" ref="E24:E29" si="6">((C24)/(D24))</f>
        <v>0</v>
      </c>
      <c r="F24" s="134">
        <f t="shared" ref="F24:F29" si="7">((B24)/(D24))</f>
        <v>1</v>
      </c>
      <c r="G24" s="135">
        <v>57.0</v>
      </c>
    </row>
    <row r="25">
      <c r="A25" s="133">
        <v>2.0</v>
      </c>
      <c r="B25" s="54">
        <v>79.0</v>
      </c>
      <c r="C25" s="54">
        <v>0.0</v>
      </c>
      <c r="D25" s="54">
        <f t="shared" si="5"/>
        <v>79</v>
      </c>
      <c r="E25" s="134">
        <f t="shared" si="6"/>
        <v>0</v>
      </c>
      <c r="F25" s="134">
        <f t="shared" si="7"/>
        <v>1</v>
      </c>
      <c r="G25" s="135">
        <v>79.0</v>
      </c>
    </row>
    <row r="26">
      <c r="A26" s="133">
        <v>3.0</v>
      </c>
      <c r="B26" s="54">
        <v>24.0</v>
      </c>
      <c r="C26" s="54">
        <v>1.0</v>
      </c>
      <c r="D26" s="54">
        <f t="shared" si="5"/>
        <v>25</v>
      </c>
      <c r="E26" s="134">
        <f t="shared" si="6"/>
        <v>0.04</v>
      </c>
      <c r="F26" s="134">
        <f t="shared" si="7"/>
        <v>0.96</v>
      </c>
      <c r="G26" s="135">
        <v>49.0</v>
      </c>
    </row>
    <row r="27">
      <c r="A27" s="133">
        <v>4.0</v>
      </c>
      <c r="B27" s="54">
        <v>24.0</v>
      </c>
      <c r="C27" s="54">
        <v>0.0</v>
      </c>
      <c r="D27" s="54">
        <f t="shared" si="5"/>
        <v>24</v>
      </c>
      <c r="E27" s="134">
        <f t="shared" si="6"/>
        <v>0</v>
      </c>
      <c r="F27" s="134">
        <f t="shared" si="7"/>
        <v>1</v>
      </c>
      <c r="G27" s="135">
        <v>28.0</v>
      </c>
    </row>
    <row r="28">
      <c r="A28" s="133">
        <v>5.0</v>
      </c>
      <c r="B28" s="54">
        <v>4.0</v>
      </c>
      <c r="C28" s="54">
        <v>0.0</v>
      </c>
      <c r="D28" s="54">
        <f t="shared" si="5"/>
        <v>4</v>
      </c>
      <c r="E28" s="134">
        <f t="shared" si="6"/>
        <v>0</v>
      </c>
      <c r="F28" s="134">
        <f t="shared" si="7"/>
        <v>1</v>
      </c>
      <c r="G28" s="135">
        <v>12.0</v>
      </c>
    </row>
    <row r="29">
      <c r="A29" s="133">
        <v>6.0</v>
      </c>
      <c r="B29" s="54">
        <v>16.0</v>
      </c>
      <c r="C29" s="54">
        <v>0.0</v>
      </c>
      <c r="D29" s="54">
        <f t="shared" si="5"/>
        <v>16</v>
      </c>
      <c r="E29" s="134">
        <f t="shared" si="6"/>
        <v>0</v>
      </c>
      <c r="F29" s="134">
        <f t="shared" si="7"/>
        <v>1</v>
      </c>
      <c r="G29" s="135">
        <v>26.0</v>
      </c>
    </row>
    <row r="30">
      <c r="A30" s="136" t="s">
        <v>32</v>
      </c>
      <c r="B30" s="137">
        <f t="shared" ref="B30:D30" si="8">SUM(B24:B29)</f>
        <v>197</v>
      </c>
      <c r="C30" s="137">
        <f t="shared" si="8"/>
        <v>1</v>
      </c>
      <c r="D30" s="137">
        <f t="shared" si="8"/>
        <v>198</v>
      </c>
      <c r="E30" s="138"/>
      <c r="F30" s="139"/>
      <c r="G30" s="140">
        <f>SUM(G24:G29)</f>
        <v>251</v>
      </c>
    </row>
    <row r="31">
      <c r="A31" s="49"/>
    </row>
    <row r="32">
      <c r="A32" s="49"/>
    </row>
    <row r="33">
      <c r="A33" s="144" t="s">
        <v>114</v>
      </c>
    </row>
    <row r="34">
      <c r="A34" s="125" t="s">
        <v>113</v>
      </c>
      <c r="G34" s="100"/>
    </row>
    <row r="35">
      <c r="A35" s="95"/>
      <c r="B35" s="126" t="s">
        <v>105</v>
      </c>
      <c r="C35" s="6"/>
      <c r="D35" s="145"/>
      <c r="E35" s="126" t="s">
        <v>106</v>
      </c>
      <c r="F35" s="6"/>
    </row>
    <row r="36">
      <c r="A36" s="127" t="s">
        <v>40</v>
      </c>
      <c r="B36" s="128" t="s">
        <v>107</v>
      </c>
      <c r="C36" s="129" t="s">
        <v>108</v>
      </c>
      <c r="D36" s="130" t="s">
        <v>95</v>
      </c>
      <c r="E36" s="131" t="s">
        <v>109</v>
      </c>
      <c r="F36" s="131" t="s">
        <v>110</v>
      </c>
      <c r="G36" s="132" t="s">
        <v>111</v>
      </c>
    </row>
    <row r="37">
      <c r="A37" s="133">
        <v>1.0</v>
      </c>
      <c r="B37" s="54">
        <v>27.0</v>
      </c>
      <c r="C37" s="54">
        <v>0.0</v>
      </c>
      <c r="D37" s="54">
        <f t="shared" ref="D37:D42" si="9">SUM(B37:C37)</f>
        <v>27</v>
      </c>
      <c r="E37" s="134">
        <f t="shared" ref="E37:E42" si="10">((C37)/(D37))</f>
        <v>0</v>
      </c>
      <c r="F37" s="134">
        <f t="shared" ref="F37:F42" si="11">((B37)/(D37))</f>
        <v>1</v>
      </c>
      <c r="G37" s="135">
        <v>21.0</v>
      </c>
    </row>
    <row r="38">
      <c r="A38" s="133">
        <v>2.0</v>
      </c>
      <c r="B38" s="54">
        <v>65.0</v>
      </c>
      <c r="C38" s="54">
        <v>0.0</v>
      </c>
      <c r="D38" s="54">
        <f t="shared" si="9"/>
        <v>65</v>
      </c>
      <c r="E38" s="134">
        <f t="shared" si="10"/>
        <v>0</v>
      </c>
      <c r="F38" s="134">
        <f t="shared" si="11"/>
        <v>1</v>
      </c>
      <c r="G38" s="135">
        <v>75.0</v>
      </c>
    </row>
    <row r="39">
      <c r="A39" s="133">
        <v>3.0</v>
      </c>
      <c r="B39" s="54">
        <v>63.0</v>
      </c>
      <c r="C39" s="54">
        <v>0.0</v>
      </c>
      <c r="D39" s="54">
        <f t="shared" si="9"/>
        <v>63</v>
      </c>
      <c r="E39" s="134">
        <f t="shared" si="10"/>
        <v>0</v>
      </c>
      <c r="F39" s="134">
        <f t="shared" si="11"/>
        <v>1</v>
      </c>
      <c r="G39" s="135">
        <v>89.0</v>
      </c>
    </row>
    <row r="40">
      <c r="A40" s="133">
        <v>4.0</v>
      </c>
      <c r="B40" s="54">
        <v>84.0</v>
      </c>
      <c r="C40" s="54">
        <v>0.0</v>
      </c>
      <c r="D40" s="54">
        <f t="shared" si="9"/>
        <v>84</v>
      </c>
      <c r="E40" s="134">
        <f t="shared" si="10"/>
        <v>0</v>
      </c>
      <c r="F40" s="134">
        <f t="shared" si="11"/>
        <v>1</v>
      </c>
      <c r="G40" s="135">
        <v>108.0</v>
      </c>
    </row>
    <row r="41">
      <c r="A41" s="133">
        <v>5.0</v>
      </c>
      <c r="B41" s="54">
        <v>51.0</v>
      </c>
      <c r="C41" s="54">
        <v>0.0</v>
      </c>
      <c r="D41" s="54">
        <f t="shared" si="9"/>
        <v>51</v>
      </c>
      <c r="E41" s="134">
        <f t="shared" si="10"/>
        <v>0</v>
      </c>
      <c r="F41" s="134">
        <f t="shared" si="11"/>
        <v>1</v>
      </c>
      <c r="G41" s="135">
        <v>67.0</v>
      </c>
    </row>
    <row r="42">
      <c r="A42" s="133">
        <v>6.0</v>
      </c>
      <c r="B42" s="54">
        <v>80.0</v>
      </c>
      <c r="C42" s="54">
        <v>0.0</v>
      </c>
      <c r="D42" s="54">
        <f t="shared" si="9"/>
        <v>80</v>
      </c>
      <c r="E42" s="134">
        <f t="shared" si="10"/>
        <v>0</v>
      </c>
      <c r="F42" s="134">
        <f t="shared" si="11"/>
        <v>1</v>
      </c>
      <c r="G42" s="135">
        <v>84.0</v>
      </c>
    </row>
    <row r="43">
      <c r="A43" s="136" t="s">
        <v>32</v>
      </c>
      <c r="B43" s="137">
        <f t="shared" ref="B43:C43" si="12">SUM(B37:B42)</f>
        <v>370</v>
      </c>
      <c r="C43" s="137">
        <f t="shared" si="12"/>
        <v>0</v>
      </c>
      <c r="D43" s="137"/>
      <c r="E43" s="138"/>
      <c r="F43" s="139"/>
      <c r="G43" s="140">
        <f>SUM(G37:G42)</f>
        <v>444</v>
      </c>
    </row>
    <row r="44">
      <c r="A44" s="49"/>
    </row>
    <row r="45">
      <c r="A45" s="49"/>
    </row>
    <row r="46">
      <c r="A46" s="49"/>
    </row>
    <row r="47">
      <c r="A47" s="49"/>
    </row>
    <row r="48">
      <c r="A48" s="49"/>
    </row>
    <row r="49">
      <c r="A49" s="49"/>
    </row>
    <row r="50">
      <c r="A50" s="49"/>
    </row>
    <row r="51">
      <c r="A51" s="49"/>
    </row>
    <row r="52">
      <c r="A52" s="49"/>
    </row>
    <row r="53">
      <c r="A53" s="49"/>
    </row>
    <row r="54">
      <c r="A54" s="49"/>
    </row>
    <row r="55">
      <c r="A55" s="49"/>
    </row>
    <row r="56">
      <c r="A56" s="49"/>
    </row>
    <row r="57">
      <c r="A57" s="49"/>
    </row>
    <row r="58">
      <c r="A58" s="49"/>
    </row>
    <row r="59">
      <c r="A59" s="49"/>
    </row>
    <row r="60">
      <c r="A60" s="49"/>
    </row>
    <row r="61">
      <c r="A61" s="49"/>
    </row>
    <row r="62">
      <c r="A62" s="49"/>
    </row>
    <row r="63">
      <c r="A63" s="49"/>
    </row>
    <row r="64">
      <c r="A64" s="49"/>
    </row>
    <row r="65">
      <c r="A65" s="49"/>
    </row>
    <row r="66">
      <c r="A66" s="49"/>
    </row>
    <row r="67">
      <c r="A67" s="49"/>
    </row>
    <row r="68">
      <c r="A68" s="49"/>
    </row>
    <row r="69">
      <c r="A69" s="49"/>
    </row>
    <row r="70">
      <c r="A70" s="49"/>
    </row>
    <row r="71">
      <c r="A71" s="49"/>
    </row>
    <row r="72">
      <c r="A72" s="49"/>
    </row>
    <row r="73">
      <c r="A73" s="49"/>
    </row>
    <row r="74">
      <c r="A74" s="49"/>
    </row>
    <row r="75">
      <c r="A75" s="49"/>
    </row>
    <row r="76">
      <c r="A76" s="49"/>
    </row>
    <row r="77">
      <c r="A77" s="49"/>
    </row>
    <row r="78">
      <c r="A78" s="49"/>
    </row>
    <row r="79">
      <c r="A79" s="49"/>
    </row>
    <row r="80">
      <c r="A80" s="49"/>
    </row>
    <row r="81">
      <c r="A81" s="49"/>
    </row>
    <row r="82">
      <c r="A82" s="49"/>
    </row>
    <row r="83">
      <c r="A83" s="49"/>
    </row>
    <row r="84">
      <c r="A84" s="49"/>
    </row>
    <row r="85">
      <c r="A85" s="49"/>
    </row>
    <row r="86">
      <c r="A86" s="49"/>
    </row>
    <row r="87">
      <c r="A87" s="49"/>
    </row>
    <row r="88">
      <c r="A88" s="49"/>
    </row>
    <row r="89">
      <c r="A89" s="49"/>
    </row>
    <row r="90">
      <c r="A90" s="49"/>
    </row>
    <row r="91">
      <c r="A91" s="49"/>
    </row>
    <row r="92">
      <c r="A92" s="49"/>
    </row>
    <row r="93">
      <c r="A93" s="49"/>
    </row>
    <row r="94">
      <c r="A94" s="49"/>
    </row>
    <row r="95">
      <c r="A95" s="49"/>
    </row>
    <row r="96">
      <c r="A96" s="49"/>
    </row>
    <row r="97">
      <c r="A97" s="49"/>
    </row>
    <row r="98">
      <c r="A98" s="49"/>
    </row>
    <row r="99">
      <c r="A99" s="49"/>
    </row>
    <row r="100">
      <c r="A100" s="49"/>
    </row>
    <row r="101">
      <c r="A101" s="49"/>
    </row>
    <row r="102">
      <c r="A102" s="49"/>
    </row>
    <row r="103">
      <c r="A103" s="49"/>
    </row>
    <row r="104">
      <c r="A104" s="49"/>
    </row>
    <row r="105">
      <c r="A105" s="49"/>
    </row>
    <row r="106">
      <c r="A106" s="49"/>
    </row>
    <row r="107">
      <c r="A107" s="49"/>
    </row>
    <row r="108">
      <c r="A108" s="49"/>
    </row>
    <row r="109">
      <c r="A109" s="49"/>
    </row>
    <row r="110">
      <c r="A110" s="49"/>
    </row>
    <row r="111">
      <c r="A111" s="49"/>
    </row>
    <row r="112">
      <c r="A112" s="49"/>
    </row>
    <row r="113">
      <c r="A113" s="49"/>
    </row>
    <row r="114">
      <c r="A114" s="49"/>
    </row>
    <row r="115">
      <c r="A115" s="49"/>
    </row>
    <row r="116">
      <c r="A116" s="49"/>
    </row>
    <row r="117">
      <c r="A117" s="49"/>
    </row>
    <row r="118">
      <c r="A118" s="49"/>
    </row>
    <row r="119">
      <c r="A119" s="49"/>
    </row>
    <row r="120">
      <c r="A120" s="49"/>
    </row>
    <row r="121">
      <c r="A121" s="49"/>
    </row>
    <row r="122">
      <c r="A122" s="49"/>
    </row>
    <row r="123">
      <c r="A123" s="49"/>
    </row>
    <row r="124">
      <c r="A124" s="49"/>
    </row>
    <row r="125">
      <c r="A125" s="49"/>
    </row>
    <row r="126">
      <c r="A126" s="49"/>
    </row>
    <row r="127">
      <c r="A127" s="49"/>
    </row>
    <row r="128">
      <c r="A128" s="49"/>
    </row>
    <row r="129">
      <c r="A129" s="49"/>
    </row>
    <row r="130">
      <c r="A130" s="49"/>
    </row>
    <row r="131">
      <c r="A131" s="49"/>
    </row>
    <row r="132">
      <c r="A132" s="49"/>
    </row>
    <row r="133">
      <c r="A133" s="49"/>
    </row>
    <row r="134">
      <c r="A134" s="49"/>
    </row>
    <row r="135">
      <c r="A135" s="49"/>
    </row>
    <row r="136">
      <c r="A136" s="49"/>
    </row>
    <row r="137">
      <c r="A137" s="49"/>
    </row>
    <row r="138">
      <c r="A138" s="49"/>
    </row>
    <row r="139">
      <c r="A139" s="49"/>
    </row>
    <row r="140">
      <c r="A140" s="49"/>
    </row>
    <row r="141">
      <c r="A141" s="49"/>
    </row>
    <row r="142">
      <c r="A142" s="49"/>
    </row>
    <row r="143">
      <c r="A143" s="49"/>
    </row>
    <row r="144">
      <c r="A144" s="49"/>
    </row>
    <row r="145">
      <c r="A145" s="49"/>
    </row>
    <row r="146">
      <c r="A146" s="49"/>
    </row>
    <row r="147">
      <c r="A147" s="49"/>
    </row>
    <row r="148">
      <c r="A148" s="49"/>
    </row>
    <row r="149">
      <c r="A149" s="49"/>
    </row>
    <row r="150">
      <c r="A150" s="49"/>
    </row>
    <row r="151">
      <c r="A151" s="49"/>
    </row>
    <row r="152">
      <c r="A152" s="49"/>
    </row>
    <row r="153">
      <c r="A153" s="49"/>
    </row>
    <row r="154">
      <c r="A154" s="49"/>
    </row>
    <row r="155">
      <c r="A155" s="49"/>
    </row>
    <row r="156">
      <c r="A156" s="49"/>
    </row>
    <row r="157">
      <c r="A157" s="49"/>
    </row>
    <row r="158">
      <c r="A158" s="49"/>
    </row>
    <row r="159">
      <c r="A159" s="49"/>
    </row>
    <row r="160">
      <c r="A160" s="49"/>
    </row>
    <row r="161">
      <c r="A161" s="49"/>
    </row>
    <row r="162">
      <c r="A162" s="49"/>
    </row>
    <row r="163">
      <c r="A163" s="49"/>
    </row>
    <row r="164">
      <c r="A164" s="49"/>
    </row>
    <row r="165">
      <c r="A165" s="49"/>
    </row>
    <row r="166">
      <c r="A166" s="49"/>
    </row>
    <row r="167">
      <c r="A167" s="49"/>
    </row>
    <row r="168">
      <c r="A168" s="49"/>
    </row>
    <row r="169">
      <c r="A169" s="49"/>
    </row>
    <row r="170">
      <c r="A170" s="49"/>
    </row>
    <row r="171">
      <c r="A171" s="49"/>
    </row>
    <row r="172">
      <c r="A172" s="49"/>
    </row>
    <row r="173">
      <c r="A173" s="49"/>
    </row>
    <row r="174">
      <c r="A174" s="49"/>
    </row>
    <row r="175">
      <c r="A175" s="49"/>
    </row>
    <row r="176">
      <c r="A176" s="49"/>
    </row>
    <row r="177">
      <c r="A177" s="49"/>
    </row>
    <row r="178">
      <c r="A178" s="49"/>
    </row>
    <row r="179">
      <c r="A179" s="49"/>
    </row>
    <row r="180">
      <c r="A180" s="49"/>
    </row>
    <row r="181">
      <c r="A181" s="49"/>
    </row>
    <row r="182">
      <c r="A182" s="49"/>
    </row>
    <row r="183">
      <c r="A183" s="49"/>
    </row>
    <row r="184">
      <c r="A184" s="49"/>
    </row>
    <row r="185">
      <c r="A185" s="49"/>
    </row>
    <row r="186">
      <c r="A186" s="49"/>
    </row>
    <row r="187">
      <c r="A187" s="49"/>
    </row>
    <row r="188">
      <c r="A188" s="49"/>
    </row>
    <row r="189">
      <c r="A189" s="49"/>
    </row>
    <row r="190">
      <c r="A190" s="49"/>
    </row>
    <row r="191">
      <c r="A191" s="49"/>
    </row>
    <row r="192">
      <c r="A192" s="49"/>
    </row>
    <row r="193">
      <c r="A193" s="49"/>
    </row>
    <row r="194">
      <c r="A194" s="49"/>
    </row>
    <row r="195">
      <c r="A195" s="49"/>
    </row>
    <row r="196">
      <c r="A196" s="49"/>
    </row>
    <row r="197">
      <c r="A197" s="49"/>
    </row>
    <row r="198">
      <c r="A198" s="49"/>
    </row>
    <row r="199">
      <c r="A199" s="49"/>
    </row>
    <row r="200">
      <c r="A200" s="49"/>
    </row>
    <row r="201">
      <c r="A201" s="49"/>
    </row>
    <row r="202">
      <c r="A202" s="49"/>
    </row>
    <row r="203">
      <c r="A203" s="49"/>
    </row>
    <row r="204">
      <c r="A204" s="49"/>
    </row>
    <row r="205">
      <c r="A205" s="49"/>
    </row>
    <row r="206">
      <c r="A206" s="49"/>
    </row>
    <row r="207">
      <c r="A207" s="49"/>
    </row>
    <row r="208">
      <c r="A208" s="49"/>
    </row>
    <row r="209">
      <c r="A209" s="49"/>
    </row>
    <row r="210">
      <c r="A210" s="49"/>
    </row>
    <row r="211">
      <c r="A211" s="49"/>
    </row>
    <row r="212">
      <c r="A212" s="49"/>
    </row>
    <row r="213">
      <c r="A213" s="49"/>
    </row>
    <row r="214">
      <c r="A214" s="49"/>
    </row>
    <row r="215">
      <c r="A215" s="49"/>
    </row>
    <row r="216">
      <c r="A216" s="49"/>
    </row>
    <row r="217">
      <c r="A217" s="49"/>
    </row>
    <row r="218">
      <c r="A218" s="49"/>
    </row>
    <row r="219">
      <c r="A219" s="49"/>
    </row>
    <row r="220">
      <c r="A220" s="49"/>
    </row>
    <row r="221">
      <c r="A221" s="49"/>
    </row>
    <row r="222">
      <c r="A222" s="49"/>
    </row>
    <row r="223">
      <c r="A223" s="49"/>
    </row>
    <row r="224">
      <c r="A224" s="49"/>
    </row>
    <row r="225">
      <c r="A225" s="49"/>
    </row>
    <row r="226">
      <c r="A226" s="49"/>
    </row>
    <row r="227">
      <c r="A227" s="49"/>
    </row>
    <row r="228">
      <c r="A228" s="49"/>
    </row>
    <row r="229">
      <c r="A229" s="49"/>
    </row>
    <row r="230">
      <c r="A230" s="49"/>
    </row>
    <row r="231">
      <c r="A231" s="49"/>
    </row>
    <row r="232">
      <c r="A232" s="49"/>
    </row>
    <row r="233">
      <c r="A233" s="49"/>
    </row>
    <row r="234">
      <c r="A234" s="49"/>
    </row>
    <row r="235">
      <c r="A235" s="49"/>
    </row>
    <row r="236">
      <c r="A236" s="49"/>
    </row>
    <row r="237">
      <c r="A237" s="49"/>
    </row>
    <row r="238">
      <c r="A238" s="49"/>
    </row>
    <row r="239">
      <c r="A239" s="49"/>
    </row>
    <row r="240">
      <c r="A240" s="49"/>
    </row>
    <row r="241">
      <c r="A241" s="49"/>
    </row>
    <row r="242">
      <c r="A242" s="49"/>
    </row>
    <row r="243">
      <c r="A243" s="49"/>
    </row>
    <row r="244">
      <c r="A244" s="49"/>
    </row>
    <row r="245">
      <c r="A245" s="49"/>
    </row>
    <row r="246">
      <c r="A246" s="49"/>
    </row>
    <row r="247">
      <c r="A247" s="49"/>
    </row>
    <row r="248">
      <c r="A248" s="49"/>
    </row>
    <row r="249">
      <c r="A249" s="49"/>
    </row>
    <row r="250">
      <c r="A250" s="49"/>
    </row>
    <row r="251">
      <c r="A251" s="49"/>
    </row>
    <row r="252">
      <c r="A252" s="49"/>
    </row>
    <row r="253">
      <c r="A253" s="49"/>
    </row>
    <row r="254">
      <c r="A254" s="49"/>
    </row>
    <row r="255">
      <c r="A255" s="49"/>
    </row>
    <row r="256">
      <c r="A256" s="49"/>
    </row>
    <row r="257">
      <c r="A257" s="49"/>
    </row>
    <row r="258">
      <c r="A258" s="49"/>
    </row>
    <row r="259">
      <c r="A259" s="49"/>
    </row>
    <row r="260">
      <c r="A260" s="49"/>
    </row>
    <row r="261">
      <c r="A261" s="49"/>
    </row>
    <row r="262">
      <c r="A262" s="49"/>
    </row>
    <row r="263">
      <c r="A263" s="49"/>
    </row>
    <row r="264">
      <c r="A264" s="49"/>
    </row>
    <row r="265">
      <c r="A265" s="49"/>
    </row>
    <row r="266">
      <c r="A266" s="49"/>
    </row>
    <row r="267">
      <c r="A267" s="49"/>
    </row>
    <row r="268">
      <c r="A268" s="49"/>
    </row>
    <row r="269">
      <c r="A269" s="49"/>
    </row>
    <row r="270">
      <c r="A270" s="49"/>
    </row>
    <row r="271">
      <c r="A271" s="49"/>
    </row>
    <row r="272">
      <c r="A272" s="49"/>
    </row>
    <row r="273">
      <c r="A273" s="49"/>
    </row>
    <row r="274">
      <c r="A274" s="49"/>
    </row>
    <row r="275">
      <c r="A275" s="49"/>
    </row>
    <row r="276">
      <c r="A276" s="49"/>
    </row>
    <row r="277">
      <c r="A277" s="49"/>
    </row>
    <row r="278">
      <c r="A278" s="49"/>
    </row>
    <row r="279">
      <c r="A279" s="49"/>
    </row>
    <row r="280">
      <c r="A280" s="49"/>
    </row>
    <row r="281">
      <c r="A281" s="49"/>
    </row>
    <row r="282">
      <c r="A282" s="49"/>
    </row>
    <row r="283">
      <c r="A283" s="49"/>
    </row>
    <row r="284">
      <c r="A284" s="49"/>
    </row>
    <row r="285">
      <c r="A285" s="49"/>
    </row>
    <row r="286">
      <c r="A286" s="49"/>
    </row>
    <row r="287">
      <c r="A287" s="49"/>
    </row>
    <row r="288">
      <c r="A288" s="49"/>
    </row>
    <row r="289">
      <c r="A289" s="49"/>
    </row>
    <row r="290">
      <c r="A290" s="49"/>
    </row>
    <row r="291">
      <c r="A291" s="49"/>
    </row>
    <row r="292">
      <c r="A292" s="49"/>
    </row>
    <row r="293">
      <c r="A293" s="49"/>
    </row>
    <row r="294">
      <c r="A294" s="49"/>
    </row>
    <row r="295">
      <c r="A295" s="49"/>
    </row>
    <row r="296">
      <c r="A296" s="49"/>
    </row>
    <row r="297">
      <c r="A297" s="49"/>
    </row>
    <row r="298">
      <c r="A298" s="49"/>
    </row>
    <row r="299">
      <c r="A299" s="49"/>
    </row>
    <row r="300">
      <c r="A300" s="49"/>
    </row>
    <row r="301">
      <c r="A301" s="49"/>
    </row>
    <row r="302">
      <c r="A302" s="49"/>
    </row>
    <row r="303">
      <c r="A303" s="49"/>
    </row>
    <row r="304">
      <c r="A304" s="49"/>
    </row>
    <row r="305">
      <c r="A305" s="49"/>
    </row>
    <row r="306">
      <c r="A306" s="49"/>
    </row>
    <row r="307">
      <c r="A307" s="49"/>
    </row>
    <row r="308">
      <c r="A308" s="49"/>
    </row>
    <row r="309">
      <c r="A309" s="49"/>
    </row>
    <row r="310">
      <c r="A310" s="49"/>
    </row>
    <row r="311">
      <c r="A311" s="49"/>
    </row>
    <row r="312">
      <c r="A312" s="49"/>
    </row>
    <row r="313">
      <c r="A313" s="49"/>
    </row>
    <row r="314">
      <c r="A314" s="49"/>
    </row>
    <row r="315">
      <c r="A315" s="49"/>
    </row>
    <row r="316">
      <c r="A316" s="49"/>
    </row>
    <row r="317">
      <c r="A317" s="49"/>
    </row>
    <row r="318">
      <c r="A318" s="49"/>
    </row>
    <row r="319">
      <c r="A319" s="49"/>
    </row>
    <row r="320">
      <c r="A320" s="49"/>
    </row>
    <row r="321">
      <c r="A321" s="49"/>
    </row>
    <row r="322">
      <c r="A322" s="49"/>
    </row>
    <row r="323">
      <c r="A323" s="49"/>
    </row>
    <row r="324">
      <c r="A324" s="49"/>
    </row>
    <row r="325">
      <c r="A325" s="49"/>
    </row>
    <row r="326">
      <c r="A326" s="49"/>
    </row>
    <row r="327">
      <c r="A327" s="49"/>
    </row>
    <row r="328">
      <c r="A328" s="49"/>
    </row>
    <row r="329">
      <c r="A329" s="49"/>
    </row>
    <row r="330">
      <c r="A330" s="49"/>
    </row>
    <row r="331">
      <c r="A331" s="49"/>
    </row>
    <row r="332">
      <c r="A332" s="49"/>
    </row>
    <row r="333">
      <c r="A333" s="49"/>
    </row>
    <row r="334">
      <c r="A334" s="49"/>
    </row>
    <row r="335">
      <c r="A335" s="49"/>
    </row>
    <row r="336">
      <c r="A336" s="49"/>
    </row>
    <row r="337">
      <c r="A337" s="49"/>
    </row>
    <row r="338">
      <c r="A338" s="49"/>
    </row>
    <row r="339">
      <c r="A339" s="49"/>
    </row>
    <row r="340">
      <c r="A340" s="49"/>
    </row>
    <row r="341">
      <c r="A341" s="49"/>
    </row>
    <row r="342">
      <c r="A342" s="49"/>
    </row>
    <row r="343">
      <c r="A343" s="49"/>
    </row>
    <row r="344">
      <c r="A344" s="49"/>
    </row>
    <row r="345">
      <c r="A345" s="49"/>
    </row>
    <row r="346">
      <c r="A346" s="49"/>
    </row>
    <row r="347">
      <c r="A347" s="49"/>
    </row>
    <row r="348">
      <c r="A348" s="49"/>
    </row>
    <row r="349">
      <c r="A349" s="49"/>
    </row>
    <row r="350">
      <c r="A350" s="49"/>
    </row>
    <row r="351">
      <c r="A351" s="49"/>
    </row>
    <row r="352">
      <c r="A352" s="49"/>
    </row>
    <row r="353">
      <c r="A353" s="49"/>
    </row>
    <row r="354">
      <c r="A354" s="49"/>
    </row>
    <row r="355">
      <c r="A355" s="49"/>
    </row>
    <row r="356">
      <c r="A356" s="49"/>
    </row>
    <row r="357">
      <c r="A357" s="49"/>
    </row>
    <row r="358">
      <c r="A358" s="49"/>
    </row>
    <row r="359">
      <c r="A359" s="49"/>
    </row>
    <row r="360">
      <c r="A360" s="49"/>
    </row>
    <row r="361">
      <c r="A361" s="49"/>
    </row>
    <row r="362">
      <c r="A362" s="49"/>
    </row>
    <row r="363">
      <c r="A363" s="49"/>
    </row>
    <row r="364">
      <c r="A364" s="49"/>
    </row>
    <row r="365">
      <c r="A365" s="49"/>
    </row>
    <row r="366">
      <c r="A366" s="49"/>
    </row>
    <row r="367">
      <c r="A367" s="49"/>
    </row>
    <row r="368">
      <c r="A368" s="49"/>
    </row>
    <row r="369">
      <c r="A369" s="49"/>
    </row>
    <row r="370">
      <c r="A370" s="49"/>
    </row>
    <row r="371">
      <c r="A371" s="49"/>
    </row>
    <row r="372">
      <c r="A372" s="49"/>
    </row>
    <row r="373">
      <c r="A373" s="49"/>
    </row>
    <row r="374">
      <c r="A374" s="49"/>
    </row>
    <row r="375">
      <c r="A375" s="49"/>
    </row>
    <row r="376">
      <c r="A376" s="49"/>
    </row>
    <row r="377">
      <c r="A377" s="49"/>
    </row>
    <row r="378">
      <c r="A378" s="49"/>
    </row>
    <row r="379">
      <c r="A379" s="49"/>
    </row>
    <row r="380">
      <c r="A380" s="49"/>
    </row>
    <row r="381">
      <c r="A381" s="49"/>
    </row>
    <row r="382">
      <c r="A382" s="49"/>
    </row>
    <row r="383">
      <c r="A383" s="49"/>
    </row>
    <row r="384">
      <c r="A384" s="49"/>
    </row>
    <row r="385">
      <c r="A385" s="49"/>
    </row>
    <row r="386">
      <c r="A386" s="49"/>
    </row>
    <row r="387">
      <c r="A387" s="49"/>
    </row>
    <row r="388">
      <c r="A388" s="49"/>
    </row>
    <row r="389">
      <c r="A389" s="49"/>
    </row>
    <row r="390">
      <c r="A390" s="49"/>
    </row>
    <row r="391">
      <c r="A391" s="49"/>
    </row>
    <row r="392">
      <c r="A392" s="49"/>
    </row>
    <row r="393">
      <c r="A393" s="49"/>
    </row>
    <row r="394">
      <c r="A394" s="49"/>
    </row>
    <row r="395">
      <c r="A395" s="49"/>
    </row>
    <row r="396">
      <c r="A396" s="49"/>
    </row>
    <row r="397">
      <c r="A397" s="49"/>
    </row>
    <row r="398">
      <c r="A398" s="49"/>
    </row>
    <row r="399">
      <c r="A399" s="49"/>
    </row>
    <row r="400">
      <c r="A400" s="49"/>
    </row>
    <row r="401">
      <c r="A401" s="49"/>
    </row>
    <row r="402">
      <c r="A402" s="49"/>
    </row>
    <row r="403">
      <c r="A403" s="49"/>
    </row>
    <row r="404">
      <c r="A404" s="49"/>
    </row>
    <row r="405">
      <c r="A405" s="49"/>
    </row>
    <row r="406">
      <c r="A406" s="49"/>
    </row>
    <row r="407">
      <c r="A407" s="49"/>
    </row>
    <row r="408">
      <c r="A408" s="49"/>
    </row>
    <row r="409">
      <c r="A409" s="49"/>
    </row>
    <row r="410">
      <c r="A410" s="49"/>
    </row>
    <row r="411">
      <c r="A411" s="49"/>
    </row>
    <row r="412">
      <c r="A412" s="49"/>
    </row>
    <row r="413">
      <c r="A413" s="49"/>
    </row>
    <row r="414">
      <c r="A414" s="49"/>
    </row>
    <row r="415">
      <c r="A415" s="49"/>
    </row>
    <row r="416">
      <c r="A416" s="49"/>
    </row>
    <row r="417">
      <c r="A417" s="49"/>
    </row>
    <row r="418">
      <c r="A418" s="49"/>
    </row>
    <row r="419">
      <c r="A419" s="49"/>
    </row>
    <row r="420">
      <c r="A420" s="49"/>
    </row>
    <row r="421">
      <c r="A421" s="49"/>
    </row>
    <row r="422">
      <c r="A422" s="49"/>
    </row>
    <row r="423">
      <c r="A423" s="49"/>
    </row>
    <row r="424">
      <c r="A424" s="49"/>
    </row>
    <row r="425">
      <c r="A425" s="49"/>
    </row>
    <row r="426">
      <c r="A426" s="49"/>
    </row>
    <row r="427">
      <c r="A427" s="49"/>
    </row>
    <row r="428">
      <c r="A428" s="49"/>
    </row>
    <row r="429">
      <c r="A429" s="49"/>
    </row>
    <row r="430">
      <c r="A430" s="49"/>
    </row>
    <row r="431">
      <c r="A431" s="49"/>
    </row>
    <row r="432">
      <c r="A432" s="49"/>
    </row>
    <row r="433">
      <c r="A433" s="49"/>
    </row>
    <row r="434">
      <c r="A434" s="49"/>
    </row>
    <row r="435">
      <c r="A435" s="49"/>
    </row>
    <row r="436">
      <c r="A436" s="49"/>
    </row>
    <row r="437">
      <c r="A437" s="49"/>
    </row>
    <row r="438">
      <c r="A438" s="49"/>
    </row>
    <row r="439">
      <c r="A439" s="49"/>
    </row>
    <row r="440">
      <c r="A440" s="49"/>
    </row>
    <row r="441">
      <c r="A441" s="49"/>
    </row>
    <row r="442">
      <c r="A442" s="49"/>
    </row>
    <row r="443">
      <c r="A443" s="49"/>
    </row>
    <row r="444">
      <c r="A444" s="49"/>
    </row>
    <row r="445">
      <c r="A445" s="49"/>
    </row>
    <row r="446">
      <c r="A446" s="49"/>
    </row>
    <row r="447">
      <c r="A447" s="49"/>
    </row>
    <row r="448">
      <c r="A448" s="49"/>
    </row>
    <row r="449">
      <c r="A449" s="49"/>
    </row>
    <row r="450">
      <c r="A450" s="49"/>
    </row>
    <row r="451">
      <c r="A451" s="49"/>
    </row>
    <row r="452">
      <c r="A452" s="49"/>
    </row>
    <row r="453">
      <c r="A453" s="49"/>
    </row>
    <row r="454">
      <c r="A454" s="49"/>
    </row>
    <row r="455">
      <c r="A455" s="49"/>
    </row>
    <row r="456">
      <c r="A456" s="49"/>
    </row>
    <row r="457">
      <c r="A457" s="49"/>
    </row>
    <row r="458">
      <c r="A458" s="49"/>
    </row>
    <row r="459">
      <c r="A459" s="49"/>
    </row>
    <row r="460">
      <c r="A460" s="49"/>
    </row>
    <row r="461">
      <c r="A461" s="49"/>
    </row>
    <row r="462">
      <c r="A462" s="49"/>
    </row>
    <row r="463">
      <c r="A463" s="49"/>
    </row>
    <row r="464">
      <c r="A464" s="49"/>
    </row>
    <row r="465">
      <c r="A465" s="49"/>
    </row>
    <row r="466">
      <c r="A466" s="49"/>
    </row>
    <row r="467">
      <c r="A467" s="49"/>
    </row>
    <row r="468">
      <c r="A468" s="49"/>
    </row>
    <row r="469">
      <c r="A469" s="49"/>
    </row>
    <row r="470">
      <c r="A470" s="49"/>
    </row>
    <row r="471">
      <c r="A471" s="49"/>
    </row>
    <row r="472">
      <c r="A472" s="49"/>
    </row>
    <row r="473">
      <c r="A473" s="49"/>
    </row>
    <row r="474">
      <c r="A474" s="49"/>
    </row>
    <row r="475">
      <c r="A475" s="49"/>
    </row>
    <row r="476">
      <c r="A476" s="49"/>
    </row>
    <row r="477">
      <c r="A477" s="49"/>
    </row>
    <row r="478">
      <c r="A478" s="49"/>
    </row>
    <row r="479">
      <c r="A479" s="49"/>
    </row>
    <row r="480">
      <c r="A480" s="49"/>
    </row>
    <row r="481">
      <c r="A481" s="49"/>
    </row>
    <row r="482">
      <c r="A482" s="49"/>
    </row>
    <row r="483">
      <c r="A483" s="49"/>
    </row>
    <row r="484">
      <c r="A484" s="49"/>
    </row>
    <row r="485">
      <c r="A485" s="49"/>
    </row>
    <row r="486">
      <c r="A486" s="49"/>
    </row>
    <row r="487">
      <c r="A487" s="49"/>
    </row>
    <row r="488">
      <c r="A488" s="49"/>
    </row>
    <row r="489">
      <c r="A489" s="49"/>
    </row>
    <row r="490">
      <c r="A490" s="49"/>
    </row>
    <row r="491">
      <c r="A491" s="49"/>
    </row>
    <row r="492">
      <c r="A492" s="49"/>
    </row>
    <row r="493">
      <c r="A493" s="49"/>
    </row>
    <row r="494">
      <c r="A494" s="49"/>
    </row>
    <row r="495">
      <c r="A495" s="49"/>
    </row>
    <row r="496">
      <c r="A496" s="49"/>
    </row>
    <row r="497">
      <c r="A497" s="49"/>
    </row>
    <row r="498">
      <c r="A498" s="49"/>
    </row>
    <row r="499">
      <c r="A499" s="49"/>
    </row>
    <row r="500">
      <c r="A500" s="49"/>
    </row>
    <row r="501">
      <c r="A501" s="49"/>
    </row>
    <row r="502">
      <c r="A502" s="49"/>
    </row>
    <row r="503">
      <c r="A503" s="49"/>
    </row>
    <row r="504">
      <c r="A504" s="49"/>
    </row>
    <row r="505">
      <c r="A505" s="49"/>
    </row>
    <row r="506">
      <c r="A506" s="49"/>
    </row>
    <row r="507">
      <c r="A507" s="49"/>
    </row>
    <row r="508">
      <c r="A508" s="49"/>
    </row>
    <row r="509">
      <c r="A509" s="49"/>
    </row>
    <row r="510">
      <c r="A510" s="49"/>
    </row>
    <row r="511">
      <c r="A511" s="49"/>
    </row>
    <row r="512">
      <c r="A512" s="49"/>
    </row>
    <row r="513">
      <c r="A513" s="49"/>
    </row>
    <row r="514">
      <c r="A514" s="49"/>
    </row>
    <row r="515">
      <c r="A515" s="49"/>
    </row>
    <row r="516">
      <c r="A516" s="49"/>
    </row>
    <row r="517">
      <c r="A517" s="49"/>
    </row>
    <row r="518">
      <c r="A518" s="49"/>
    </row>
    <row r="519">
      <c r="A519" s="49"/>
    </row>
    <row r="520">
      <c r="A520" s="49"/>
    </row>
    <row r="521">
      <c r="A521" s="49"/>
    </row>
    <row r="522">
      <c r="A522" s="49"/>
    </row>
    <row r="523">
      <c r="A523" s="49"/>
    </row>
    <row r="524">
      <c r="A524" s="49"/>
    </row>
    <row r="525">
      <c r="A525" s="49"/>
    </row>
    <row r="526">
      <c r="A526" s="49"/>
    </row>
    <row r="527">
      <c r="A527" s="49"/>
    </row>
    <row r="528">
      <c r="A528" s="49"/>
    </row>
    <row r="529">
      <c r="A529" s="49"/>
    </row>
    <row r="530">
      <c r="A530" s="49"/>
    </row>
    <row r="531">
      <c r="A531" s="49"/>
    </row>
    <row r="532">
      <c r="A532" s="49"/>
    </row>
    <row r="533">
      <c r="A533" s="49"/>
    </row>
    <row r="534">
      <c r="A534" s="49"/>
    </row>
    <row r="535">
      <c r="A535" s="49"/>
    </row>
    <row r="536">
      <c r="A536" s="49"/>
    </row>
    <row r="537">
      <c r="A537" s="49"/>
    </row>
    <row r="538">
      <c r="A538" s="49"/>
    </row>
    <row r="539">
      <c r="A539" s="49"/>
    </row>
    <row r="540">
      <c r="A540" s="49"/>
    </row>
    <row r="541">
      <c r="A541" s="49"/>
    </row>
    <row r="542">
      <c r="A542" s="49"/>
    </row>
    <row r="543">
      <c r="A543" s="49"/>
    </row>
    <row r="544">
      <c r="A544" s="49"/>
    </row>
    <row r="545">
      <c r="A545" s="49"/>
    </row>
    <row r="546">
      <c r="A546" s="49"/>
    </row>
    <row r="547">
      <c r="A547" s="49"/>
    </row>
    <row r="548">
      <c r="A548" s="49"/>
    </row>
    <row r="549">
      <c r="A549" s="49"/>
    </row>
    <row r="550">
      <c r="A550" s="49"/>
    </row>
    <row r="551">
      <c r="A551" s="49"/>
    </row>
    <row r="552">
      <c r="A552" s="49"/>
    </row>
    <row r="553">
      <c r="A553" s="49"/>
    </row>
    <row r="554">
      <c r="A554" s="49"/>
    </row>
    <row r="555">
      <c r="A555" s="49"/>
    </row>
    <row r="556">
      <c r="A556" s="49"/>
    </row>
    <row r="557">
      <c r="A557" s="49"/>
    </row>
    <row r="558">
      <c r="A558" s="49"/>
    </row>
    <row r="559">
      <c r="A559" s="49"/>
    </row>
    <row r="560">
      <c r="A560" s="49"/>
    </row>
    <row r="561">
      <c r="A561" s="49"/>
    </row>
    <row r="562">
      <c r="A562" s="49"/>
    </row>
    <row r="563">
      <c r="A563" s="49"/>
    </row>
    <row r="564">
      <c r="A564" s="49"/>
    </row>
    <row r="565">
      <c r="A565" s="49"/>
    </row>
    <row r="566">
      <c r="A566" s="49"/>
    </row>
    <row r="567">
      <c r="A567" s="49"/>
    </row>
    <row r="568">
      <c r="A568" s="49"/>
    </row>
    <row r="569">
      <c r="A569" s="49"/>
    </row>
    <row r="570">
      <c r="A570" s="49"/>
    </row>
    <row r="571">
      <c r="A571" s="49"/>
    </row>
    <row r="572">
      <c r="A572" s="49"/>
    </row>
    <row r="573">
      <c r="A573" s="49"/>
    </row>
    <row r="574">
      <c r="A574" s="49"/>
    </row>
    <row r="575">
      <c r="A575" s="49"/>
    </row>
    <row r="576">
      <c r="A576" s="49"/>
    </row>
    <row r="577">
      <c r="A577" s="49"/>
    </row>
    <row r="578">
      <c r="A578" s="49"/>
    </row>
    <row r="579">
      <c r="A579" s="49"/>
    </row>
    <row r="580">
      <c r="A580" s="49"/>
    </row>
    <row r="581">
      <c r="A581" s="49"/>
    </row>
    <row r="582">
      <c r="A582" s="49"/>
    </row>
    <row r="583">
      <c r="A583" s="49"/>
    </row>
    <row r="584">
      <c r="A584" s="49"/>
    </row>
    <row r="585">
      <c r="A585" s="49"/>
    </row>
    <row r="586">
      <c r="A586" s="49"/>
    </row>
    <row r="587">
      <c r="A587" s="49"/>
    </row>
    <row r="588">
      <c r="A588" s="49"/>
    </row>
    <row r="589">
      <c r="A589" s="49"/>
    </row>
    <row r="590">
      <c r="A590" s="49"/>
    </row>
    <row r="591">
      <c r="A591" s="49"/>
    </row>
    <row r="592">
      <c r="A592" s="49"/>
    </row>
    <row r="593">
      <c r="A593" s="49"/>
    </row>
    <row r="594">
      <c r="A594" s="49"/>
    </row>
    <row r="595">
      <c r="A595" s="49"/>
    </row>
    <row r="596">
      <c r="A596" s="49"/>
    </row>
    <row r="597">
      <c r="A597" s="49"/>
    </row>
    <row r="598">
      <c r="A598" s="49"/>
    </row>
    <row r="599">
      <c r="A599" s="49"/>
    </row>
    <row r="600">
      <c r="A600" s="49"/>
    </row>
    <row r="601">
      <c r="A601" s="49"/>
    </row>
    <row r="602">
      <c r="A602" s="49"/>
    </row>
    <row r="603">
      <c r="A603" s="49"/>
    </row>
    <row r="604">
      <c r="A604" s="49"/>
    </row>
    <row r="605">
      <c r="A605" s="49"/>
    </row>
    <row r="606">
      <c r="A606" s="49"/>
    </row>
    <row r="607">
      <c r="A607" s="49"/>
    </row>
    <row r="608">
      <c r="A608" s="49"/>
    </row>
    <row r="609">
      <c r="A609" s="49"/>
    </row>
    <row r="610">
      <c r="A610" s="49"/>
    </row>
    <row r="611">
      <c r="A611" s="49"/>
    </row>
    <row r="612">
      <c r="A612" s="49"/>
    </row>
    <row r="613">
      <c r="A613" s="49"/>
    </row>
    <row r="614">
      <c r="A614" s="49"/>
    </row>
    <row r="615">
      <c r="A615" s="49"/>
    </row>
    <row r="616">
      <c r="A616" s="49"/>
    </row>
    <row r="617">
      <c r="A617" s="49"/>
    </row>
    <row r="618">
      <c r="A618" s="49"/>
    </row>
    <row r="619">
      <c r="A619" s="49"/>
    </row>
    <row r="620">
      <c r="A620" s="49"/>
    </row>
    <row r="621">
      <c r="A621" s="49"/>
    </row>
    <row r="622">
      <c r="A622" s="49"/>
    </row>
    <row r="623">
      <c r="A623" s="49"/>
    </row>
    <row r="624">
      <c r="A624" s="49"/>
    </row>
    <row r="625">
      <c r="A625" s="49"/>
    </row>
    <row r="626">
      <c r="A626" s="49"/>
    </row>
    <row r="627">
      <c r="A627" s="49"/>
    </row>
    <row r="628">
      <c r="A628" s="49"/>
    </row>
    <row r="629">
      <c r="A629" s="49"/>
    </row>
    <row r="630">
      <c r="A630" s="49"/>
    </row>
    <row r="631">
      <c r="A631" s="49"/>
    </row>
    <row r="632">
      <c r="A632" s="49"/>
    </row>
    <row r="633">
      <c r="A633" s="49"/>
    </row>
    <row r="634">
      <c r="A634" s="49"/>
    </row>
    <row r="635">
      <c r="A635" s="49"/>
    </row>
    <row r="636">
      <c r="A636" s="49"/>
    </row>
    <row r="637">
      <c r="A637" s="49"/>
    </row>
    <row r="638">
      <c r="A638" s="49"/>
    </row>
    <row r="639">
      <c r="A639" s="49"/>
    </row>
    <row r="640">
      <c r="A640" s="49"/>
    </row>
    <row r="641">
      <c r="A641" s="49"/>
    </row>
    <row r="642">
      <c r="A642" s="49"/>
    </row>
    <row r="643">
      <c r="A643" s="49"/>
    </row>
    <row r="644">
      <c r="A644" s="49"/>
    </row>
    <row r="645">
      <c r="A645" s="49"/>
    </row>
    <row r="646">
      <c r="A646" s="49"/>
    </row>
    <row r="647">
      <c r="A647" s="49"/>
    </row>
    <row r="648">
      <c r="A648" s="49"/>
    </row>
    <row r="649">
      <c r="A649" s="49"/>
    </row>
    <row r="650">
      <c r="A650" s="49"/>
    </row>
    <row r="651">
      <c r="A651" s="49"/>
    </row>
    <row r="652">
      <c r="A652" s="49"/>
    </row>
    <row r="653">
      <c r="A653" s="49"/>
    </row>
    <row r="654">
      <c r="A654" s="49"/>
    </row>
    <row r="655">
      <c r="A655" s="49"/>
    </row>
    <row r="656">
      <c r="A656" s="49"/>
    </row>
    <row r="657">
      <c r="A657" s="49"/>
    </row>
    <row r="658">
      <c r="A658" s="49"/>
    </row>
    <row r="659">
      <c r="A659" s="49"/>
    </row>
    <row r="660">
      <c r="A660" s="49"/>
    </row>
    <row r="661">
      <c r="A661" s="49"/>
    </row>
    <row r="662">
      <c r="A662" s="49"/>
    </row>
    <row r="663">
      <c r="A663" s="49"/>
    </row>
    <row r="664">
      <c r="A664" s="49"/>
    </row>
    <row r="665">
      <c r="A665" s="49"/>
    </row>
    <row r="666">
      <c r="A666" s="49"/>
    </row>
    <row r="667">
      <c r="A667" s="49"/>
    </row>
    <row r="668">
      <c r="A668" s="49"/>
    </row>
    <row r="669">
      <c r="A669" s="49"/>
    </row>
    <row r="670">
      <c r="A670" s="49"/>
    </row>
    <row r="671">
      <c r="A671" s="49"/>
    </row>
    <row r="672">
      <c r="A672" s="49"/>
    </row>
    <row r="673">
      <c r="A673" s="49"/>
    </row>
    <row r="674">
      <c r="A674" s="49"/>
    </row>
    <row r="675">
      <c r="A675" s="49"/>
    </row>
    <row r="676">
      <c r="A676" s="49"/>
    </row>
    <row r="677">
      <c r="A677" s="49"/>
    </row>
    <row r="678">
      <c r="A678" s="49"/>
    </row>
    <row r="679">
      <c r="A679" s="49"/>
    </row>
    <row r="680">
      <c r="A680" s="49"/>
    </row>
    <row r="681">
      <c r="A681" s="49"/>
    </row>
    <row r="682">
      <c r="A682" s="49"/>
    </row>
    <row r="683">
      <c r="A683" s="49"/>
    </row>
    <row r="684">
      <c r="A684" s="49"/>
    </row>
    <row r="685">
      <c r="A685" s="49"/>
    </row>
    <row r="686">
      <c r="A686" s="49"/>
    </row>
    <row r="687">
      <c r="A687" s="49"/>
    </row>
    <row r="688">
      <c r="A688" s="49"/>
    </row>
    <row r="689">
      <c r="A689" s="49"/>
    </row>
    <row r="690">
      <c r="A690" s="49"/>
    </row>
    <row r="691">
      <c r="A691" s="49"/>
    </row>
    <row r="692">
      <c r="A692" s="49"/>
    </row>
    <row r="693">
      <c r="A693" s="49"/>
    </row>
    <row r="694">
      <c r="A694" s="49"/>
    </row>
    <row r="695">
      <c r="A695" s="49"/>
    </row>
    <row r="696">
      <c r="A696" s="49"/>
    </row>
    <row r="697">
      <c r="A697" s="49"/>
    </row>
    <row r="698">
      <c r="A698" s="49"/>
    </row>
    <row r="699">
      <c r="A699" s="49"/>
    </row>
    <row r="700">
      <c r="A700" s="49"/>
    </row>
    <row r="701">
      <c r="A701" s="49"/>
    </row>
    <row r="702">
      <c r="A702" s="49"/>
    </row>
    <row r="703">
      <c r="A703" s="49"/>
    </row>
    <row r="704">
      <c r="A704" s="49"/>
    </row>
    <row r="705">
      <c r="A705" s="49"/>
    </row>
    <row r="706">
      <c r="A706" s="49"/>
    </row>
    <row r="707">
      <c r="A707" s="49"/>
    </row>
    <row r="708">
      <c r="A708" s="49"/>
    </row>
    <row r="709">
      <c r="A709" s="49"/>
    </row>
    <row r="710">
      <c r="A710" s="49"/>
    </row>
    <row r="711">
      <c r="A711" s="49"/>
    </row>
    <row r="712">
      <c r="A712" s="49"/>
    </row>
    <row r="713">
      <c r="A713" s="49"/>
    </row>
    <row r="714">
      <c r="A714" s="49"/>
    </row>
    <row r="715">
      <c r="A715" s="49"/>
    </row>
    <row r="716">
      <c r="A716" s="49"/>
    </row>
    <row r="717">
      <c r="A717" s="49"/>
    </row>
    <row r="718">
      <c r="A718" s="49"/>
    </row>
    <row r="719">
      <c r="A719" s="49"/>
    </row>
    <row r="720">
      <c r="A720" s="49"/>
    </row>
    <row r="721">
      <c r="A721" s="49"/>
    </row>
    <row r="722">
      <c r="A722" s="49"/>
    </row>
    <row r="723">
      <c r="A723" s="49"/>
    </row>
    <row r="724">
      <c r="A724" s="49"/>
    </row>
    <row r="725">
      <c r="A725" s="49"/>
    </row>
    <row r="726">
      <c r="A726" s="49"/>
    </row>
    <row r="727">
      <c r="A727" s="49"/>
    </row>
    <row r="728">
      <c r="A728" s="49"/>
    </row>
    <row r="729">
      <c r="A729" s="49"/>
    </row>
    <row r="730">
      <c r="A730" s="49"/>
    </row>
    <row r="731">
      <c r="A731" s="49"/>
    </row>
    <row r="732">
      <c r="A732" s="49"/>
    </row>
    <row r="733">
      <c r="A733" s="49"/>
    </row>
    <row r="734">
      <c r="A734" s="49"/>
    </row>
    <row r="735">
      <c r="A735" s="49"/>
    </row>
    <row r="736">
      <c r="A736" s="49"/>
    </row>
    <row r="737">
      <c r="A737" s="49"/>
    </row>
    <row r="738">
      <c r="A738" s="49"/>
    </row>
    <row r="739">
      <c r="A739" s="49"/>
    </row>
    <row r="740">
      <c r="A740" s="49"/>
    </row>
    <row r="741">
      <c r="A741" s="49"/>
    </row>
    <row r="742">
      <c r="A742" s="49"/>
    </row>
    <row r="743">
      <c r="A743" s="49"/>
    </row>
    <row r="744">
      <c r="A744" s="49"/>
    </row>
    <row r="745">
      <c r="A745" s="49"/>
    </row>
    <row r="746">
      <c r="A746" s="49"/>
    </row>
    <row r="747">
      <c r="A747" s="49"/>
    </row>
    <row r="748">
      <c r="A748" s="49"/>
    </row>
    <row r="749">
      <c r="A749" s="49"/>
    </row>
    <row r="750">
      <c r="A750" s="49"/>
    </row>
    <row r="751">
      <c r="A751" s="49"/>
    </row>
    <row r="752">
      <c r="A752" s="49"/>
    </row>
    <row r="753">
      <c r="A753" s="49"/>
    </row>
    <row r="754">
      <c r="A754" s="49"/>
    </row>
    <row r="755">
      <c r="A755" s="49"/>
    </row>
    <row r="756">
      <c r="A756" s="49"/>
    </row>
    <row r="757">
      <c r="A757" s="49"/>
    </row>
    <row r="758">
      <c r="A758" s="49"/>
    </row>
    <row r="759">
      <c r="A759" s="49"/>
    </row>
    <row r="760">
      <c r="A760" s="49"/>
    </row>
    <row r="761">
      <c r="A761" s="49"/>
    </row>
    <row r="762">
      <c r="A762" s="49"/>
    </row>
    <row r="763">
      <c r="A763" s="49"/>
    </row>
    <row r="764">
      <c r="A764" s="49"/>
    </row>
    <row r="765">
      <c r="A765" s="49"/>
    </row>
    <row r="766">
      <c r="A766" s="49"/>
    </row>
    <row r="767">
      <c r="A767" s="49"/>
    </row>
    <row r="768">
      <c r="A768" s="49"/>
    </row>
    <row r="769">
      <c r="A769" s="49"/>
    </row>
    <row r="770">
      <c r="A770" s="49"/>
    </row>
    <row r="771">
      <c r="A771" s="49"/>
    </row>
    <row r="772">
      <c r="A772" s="49"/>
    </row>
    <row r="773">
      <c r="A773" s="49"/>
    </row>
    <row r="774">
      <c r="A774" s="49"/>
    </row>
    <row r="775">
      <c r="A775" s="49"/>
    </row>
    <row r="776">
      <c r="A776" s="49"/>
    </row>
    <row r="777">
      <c r="A777" s="49"/>
    </row>
    <row r="778">
      <c r="A778" s="49"/>
    </row>
    <row r="779">
      <c r="A779" s="49"/>
    </row>
    <row r="780">
      <c r="A780" s="49"/>
    </row>
    <row r="781">
      <c r="A781" s="49"/>
    </row>
    <row r="782">
      <c r="A782" s="49"/>
    </row>
    <row r="783">
      <c r="A783" s="49"/>
    </row>
    <row r="784">
      <c r="A784" s="49"/>
    </row>
    <row r="785">
      <c r="A785" s="49"/>
    </row>
    <row r="786">
      <c r="A786" s="49"/>
    </row>
    <row r="787">
      <c r="A787" s="49"/>
    </row>
    <row r="788">
      <c r="A788" s="49"/>
    </row>
    <row r="789">
      <c r="A789" s="49"/>
    </row>
    <row r="790">
      <c r="A790" s="49"/>
    </row>
    <row r="791">
      <c r="A791" s="49"/>
    </row>
    <row r="792">
      <c r="A792" s="49"/>
    </row>
    <row r="793">
      <c r="A793" s="49"/>
    </row>
    <row r="794">
      <c r="A794" s="49"/>
    </row>
    <row r="795">
      <c r="A795" s="49"/>
    </row>
    <row r="796">
      <c r="A796" s="49"/>
    </row>
    <row r="797">
      <c r="A797" s="49"/>
    </row>
    <row r="798">
      <c r="A798" s="49"/>
    </row>
    <row r="799">
      <c r="A799" s="49"/>
    </row>
    <row r="800">
      <c r="A800" s="49"/>
    </row>
    <row r="801">
      <c r="A801" s="49"/>
    </row>
    <row r="802">
      <c r="A802" s="49"/>
    </row>
    <row r="803">
      <c r="A803" s="49"/>
    </row>
    <row r="804">
      <c r="A804" s="49"/>
    </row>
    <row r="805">
      <c r="A805" s="49"/>
    </row>
    <row r="806">
      <c r="A806" s="49"/>
    </row>
    <row r="807">
      <c r="A807" s="49"/>
    </row>
    <row r="808">
      <c r="A808" s="49"/>
    </row>
    <row r="809">
      <c r="A809" s="49"/>
    </row>
    <row r="810">
      <c r="A810" s="49"/>
    </row>
    <row r="811">
      <c r="A811" s="49"/>
    </row>
    <row r="812">
      <c r="A812" s="49"/>
    </row>
    <row r="813">
      <c r="A813" s="49"/>
    </row>
    <row r="814">
      <c r="A814" s="49"/>
    </row>
    <row r="815">
      <c r="A815" s="49"/>
    </row>
    <row r="816">
      <c r="A816" s="49"/>
    </row>
    <row r="817">
      <c r="A817" s="49"/>
    </row>
    <row r="818">
      <c r="A818" s="49"/>
    </row>
    <row r="819">
      <c r="A819" s="49"/>
    </row>
    <row r="820">
      <c r="A820" s="49"/>
    </row>
    <row r="821">
      <c r="A821" s="49"/>
    </row>
    <row r="822">
      <c r="A822" s="49"/>
    </row>
    <row r="823">
      <c r="A823" s="49"/>
    </row>
    <row r="824">
      <c r="A824" s="49"/>
    </row>
    <row r="825">
      <c r="A825" s="49"/>
    </row>
    <row r="826">
      <c r="A826" s="49"/>
    </row>
    <row r="827">
      <c r="A827" s="49"/>
    </row>
    <row r="828">
      <c r="A828" s="49"/>
    </row>
    <row r="829">
      <c r="A829" s="49"/>
    </row>
    <row r="830">
      <c r="A830" s="49"/>
    </row>
    <row r="831">
      <c r="A831" s="49"/>
    </row>
    <row r="832">
      <c r="A832" s="49"/>
    </row>
    <row r="833">
      <c r="A833" s="49"/>
    </row>
    <row r="834">
      <c r="A834" s="49"/>
    </row>
    <row r="835">
      <c r="A835" s="49"/>
    </row>
    <row r="836">
      <c r="A836" s="49"/>
    </row>
    <row r="837">
      <c r="A837" s="49"/>
    </row>
    <row r="838">
      <c r="A838" s="49"/>
    </row>
    <row r="839">
      <c r="A839" s="49"/>
    </row>
    <row r="840">
      <c r="A840" s="49"/>
    </row>
    <row r="841">
      <c r="A841" s="49"/>
    </row>
    <row r="842">
      <c r="A842" s="49"/>
    </row>
    <row r="843">
      <c r="A843" s="49"/>
    </row>
    <row r="844">
      <c r="A844" s="49"/>
    </row>
    <row r="845">
      <c r="A845" s="49"/>
    </row>
    <row r="846">
      <c r="A846" s="49"/>
    </row>
    <row r="847">
      <c r="A847" s="49"/>
    </row>
    <row r="848">
      <c r="A848" s="49"/>
    </row>
    <row r="849">
      <c r="A849" s="49"/>
    </row>
    <row r="850">
      <c r="A850" s="49"/>
    </row>
    <row r="851">
      <c r="A851" s="49"/>
    </row>
    <row r="852">
      <c r="A852" s="49"/>
    </row>
    <row r="853">
      <c r="A853" s="49"/>
    </row>
    <row r="854">
      <c r="A854" s="49"/>
    </row>
    <row r="855">
      <c r="A855" s="49"/>
    </row>
    <row r="856">
      <c r="A856" s="49"/>
    </row>
    <row r="857">
      <c r="A857" s="49"/>
    </row>
    <row r="858">
      <c r="A858" s="49"/>
    </row>
    <row r="859">
      <c r="A859" s="49"/>
    </row>
    <row r="860">
      <c r="A860" s="49"/>
    </row>
    <row r="861">
      <c r="A861" s="49"/>
    </row>
    <row r="862">
      <c r="A862" s="49"/>
    </row>
    <row r="863">
      <c r="A863" s="49"/>
    </row>
    <row r="864">
      <c r="A864" s="49"/>
    </row>
    <row r="865">
      <c r="A865" s="49"/>
    </row>
    <row r="866">
      <c r="A866" s="49"/>
    </row>
    <row r="867">
      <c r="A867" s="49"/>
    </row>
    <row r="868">
      <c r="A868" s="49"/>
    </row>
    <row r="869">
      <c r="A869" s="49"/>
    </row>
    <row r="870">
      <c r="A870" s="49"/>
    </row>
    <row r="871">
      <c r="A871" s="49"/>
    </row>
    <row r="872">
      <c r="A872" s="49"/>
    </row>
    <row r="873">
      <c r="A873" s="49"/>
    </row>
    <row r="874">
      <c r="A874" s="49"/>
    </row>
    <row r="875">
      <c r="A875" s="49"/>
    </row>
    <row r="876">
      <c r="A876" s="49"/>
    </row>
    <row r="877">
      <c r="A877" s="49"/>
    </row>
    <row r="878">
      <c r="A878" s="49"/>
    </row>
    <row r="879">
      <c r="A879" s="49"/>
    </row>
    <row r="880">
      <c r="A880" s="49"/>
    </row>
    <row r="881">
      <c r="A881" s="49"/>
    </row>
    <row r="882">
      <c r="A882" s="49"/>
    </row>
    <row r="883">
      <c r="A883" s="49"/>
    </row>
    <row r="884">
      <c r="A884" s="49"/>
    </row>
    <row r="885">
      <c r="A885" s="49"/>
    </row>
    <row r="886">
      <c r="A886" s="49"/>
    </row>
    <row r="887">
      <c r="A887" s="49"/>
    </row>
    <row r="888">
      <c r="A888" s="49"/>
    </row>
    <row r="889">
      <c r="A889" s="49"/>
    </row>
    <row r="890">
      <c r="A890" s="49"/>
    </row>
    <row r="891">
      <c r="A891" s="49"/>
    </row>
    <row r="892">
      <c r="A892" s="49"/>
    </row>
    <row r="893">
      <c r="A893" s="49"/>
    </row>
    <row r="894">
      <c r="A894" s="49"/>
    </row>
    <row r="895">
      <c r="A895" s="49"/>
    </row>
    <row r="896">
      <c r="A896" s="49"/>
    </row>
    <row r="897">
      <c r="A897" s="49"/>
    </row>
    <row r="898">
      <c r="A898" s="49"/>
    </row>
    <row r="899">
      <c r="A899" s="49"/>
    </row>
    <row r="900">
      <c r="A900" s="49"/>
    </row>
    <row r="901">
      <c r="A901" s="49"/>
    </row>
    <row r="902">
      <c r="A902" s="49"/>
    </row>
    <row r="903">
      <c r="A903" s="49"/>
    </row>
    <row r="904">
      <c r="A904" s="49"/>
    </row>
    <row r="905">
      <c r="A905" s="49"/>
    </row>
    <row r="906">
      <c r="A906" s="49"/>
    </row>
    <row r="907">
      <c r="A907" s="49"/>
    </row>
    <row r="908">
      <c r="A908" s="49"/>
    </row>
    <row r="909">
      <c r="A909" s="49"/>
    </row>
    <row r="910">
      <c r="A910" s="49"/>
    </row>
    <row r="911">
      <c r="A911" s="49"/>
    </row>
    <row r="912">
      <c r="A912" s="49"/>
    </row>
    <row r="913">
      <c r="A913" s="49"/>
    </row>
    <row r="914">
      <c r="A914" s="49"/>
    </row>
    <row r="915">
      <c r="A915" s="49"/>
    </row>
    <row r="916">
      <c r="A916" s="49"/>
    </row>
    <row r="917">
      <c r="A917" s="49"/>
    </row>
    <row r="918">
      <c r="A918" s="49"/>
    </row>
    <row r="919">
      <c r="A919" s="49"/>
    </row>
    <row r="920">
      <c r="A920" s="49"/>
    </row>
    <row r="921">
      <c r="A921" s="49"/>
    </row>
    <row r="922">
      <c r="A922" s="49"/>
    </row>
    <row r="923">
      <c r="A923" s="49"/>
    </row>
    <row r="924">
      <c r="A924" s="49"/>
    </row>
    <row r="925">
      <c r="A925" s="49"/>
    </row>
    <row r="926">
      <c r="A926" s="49"/>
    </row>
    <row r="927">
      <c r="A927" s="49"/>
    </row>
    <row r="928">
      <c r="A928" s="49"/>
    </row>
    <row r="929">
      <c r="A929" s="49"/>
    </row>
    <row r="930">
      <c r="A930" s="49"/>
    </row>
    <row r="931">
      <c r="A931" s="49"/>
    </row>
    <row r="932">
      <c r="A932" s="49"/>
    </row>
    <row r="933">
      <c r="A933" s="49"/>
    </row>
    <row r="934">
      <c r="A934" s="49"/>
    </row>
    <row r="935">
      <c r="A935" s="49"/>
    </row>
    <row r="936">
      <c r="A936" s="49"/>
    </row>
    <row r="937">
      <c r="A937" s="49"/>
    </row>
    <row r="938">
      <c r="A938" s="49"/>
    </row>
    <row r="939">
      <c r="A939" s="49"/>
    </row>
    <row r="940">
      <c r="A940" s="49"/>
    </row>
    <row r="941">
      <c r="A941" s="49"/>
    </row>
    <row r="942">
      <c r="A942" s="49"/>
    </row>
    <row r="943">
      <c r="A943" s="49"/>
    </row>
    <row r="944">
      <c r="A944" s="49"/>
    </row>
    <row r="945">
      <c r="A945" s="49"/>
    </row>
    <row r="946">
      <c r="A946" s="49"/>
    </row>
    <row r="947">
      <c r="A947" s="49"/>
    </row>
    <row r="948">
      <c r="A948" s="49"/>
    </row>
    <row r="949">
      <c r="A949" s="49"/>
    </row>
    <row r="950">
      <c r="A950" s="49"/>
    </row>
    <row r="951">
      <c r="A951" s="49"/>
    </row>
    <row r="952">
      <c r="A952" s="49"/>
    </row>
    <row r="953">
      <c r="A953" s="49"/>
    </row>
    <row r="954">
      <c r="A954" s="49"/>
    </row>
    <row r="955">
      <c r="A955" s="49"/>
    </row>
    <row r="956">
      <c r="A956" s="49"/>
    </row>
    <row r="957">
      <c r="A957" s="49"/>
    </row>
    <row r="958">
      <c r="A958" s="49"/>
    </row>
    <row r="959">
      <c r="A959" s="49"/>
    </row>
    <row r="960">
      <c r="A960" s="49"/>
    </row>
    <row r="961">
      <c r="A961" s="49"/>
    </row>
    <row r="962">
      <c r="A962" s="49"/>
    </row>
    <row r="963">
      <c r="A963" s="49"/>
    </row>
    <row r="964">
      <c r="A964" s="49"/>
    </row>
    <row r="965">
      <c r="A965" s="49"/>
    </row>
    <row r="966">
      <c r="A966" s="49"/>
    </row>
    <row r="967">
      <c r="A967" s="49"/>
    </row>
    <row r="968">
      <c r="A968" s="49"/>
    </row>
    <row r="969">
      <c r="A969" s="49"/>
    </row>
    <row r="970">
      <c r="A970" s="49"/>
    </row>
    <row r="971">
      <c r="A971" s="49"/>
    </row>
    <row r="972">
      <c r="A972" s="49"/>
    </row>
    <row r="973">
      <c r="A973" s="49"/>
    </row>
    <row r="974">
      <c r="A974" s="49"/>
    </row>
    <row r="975">
      <c r="A975" s="49"/>
    </row>
    <row r="976">
      <c r="A976" s="49"/>
    </row>
    <row r="977">
      <c r="A977" s="49"/>
    </row>
    <row r="978">
      <c r="A978" s="49"/>
    </row>
    <row r="979">
      <c r="A979" s="49"/>
    </row>
    <row r="980">
      <c r="A980" s="49"/>
    </row>
    <row r="981">
      <c r="A981" s="49"/>
    </row>
    <row r="982">
      <c r="A982" s="49"/>
    </row>
    <row r="983">
      <c r="A983" s="49"/>
    </row>
    <row r="984">
      <c r="A984" s="49"/>
    </row>
    <row r="985">
      <c r="A985" s="49"/>
    </row>
    <row r="986">
      <c r="A986" s="49"/>
    </row>
    <row r="987">
      <c r="A987" s="49"/>
    </row>
    <row r="988">
      <c r="A988" s="49"/>
    </row>
    <row r="989">
      <c r="A989" s="49"/>
    </row>
    <row r="990">
      <c r="A990" s="49"/>
    </row>
    <row r="991">
      <c r="A991" s="49"/>
    </row>
    <row r="992">
      <c r="A992" s="49"/>
    </row>
    <row r="993">
      <c r="A993" s="49"/>
    </row>
    <row r="994">
      <c r="A994" s="49"/>
    </row>
    <row r="995">
      <c r="A995" s="49"/>
    </row>
  </sheetData>
  <mergeCells count="12">
    <mergeCell ref="E22:F22"/>
    <mergeCell ref="A33:G33"/>
    <mergeCell ref="A34:F34"/>
    <mergeCell ref="B35:C35"/>
    <mergeCell ref="E35:F35"/>
    <mergeCell ref="A3:G3"/>
    <mergeCell ref="A4:F4"/>
    <mergeCell ref="B5:D5"/>
    <mergeCell ref="E5:F5"/>
    <mergeCell ref="A20:G20"/>
    <mergeCell ref="A21:F21"/>
    <mergeCell ref="B22:C22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3.63"/>
    <col customWidth="1" min="4" max="4" width="24.88"/>
    <col customWidth="1" min="10" max="10" width="26.5"/>
    <col customWidth="1" min="16" max="16" width="27.75"/>
  </cols>
  <sheetData>
    <row r="3">
      <c r="A3" s="1" t="s">
        <v>115</v>
      </c>
    </row>
    <row r="4">
      <c r="D4" s="95"/>
    </row>
    <row r="5">
      <c r="A5" s="95" t="s">
        <v>105</v>
      </c>
      <c r="B5" s="100" t="s">
        <v>116</v>
      </c>
      <c r="G5" s="95" t="s">
        <v>117</v>
      </c>
      <c r="H5" s="100" t="s">
        <v>118</v>
      </c>
      <c r="M5" s="95" t="s">
        <v>117</v>
      </c>
      <c r="N5" s="100" t="s">
        <v>119</v>
      </c>
    </row>
    <row r="6">
      <c r="A6" s="102" t="s">
        <v>40</v>
      </c>
      <c r="B6" s="102" t="s">
        <v>90</v>
      </c>
      <c r="C6" s="102" t="s">
        <v>120</v>
      </c>
      <c r="D6" s="102" t="s">
        <v>121</v>
      </c>
      <c r="E6" s="122" t="s">
        <v>95</v>
      </c>
      <c r="G6" s="102" t="s">
        <v>40</v>
      </c>
      <c r="H6" s="102" t="s">
        <v>90</v>
      </c>
      <c r="I6" s="102" t="s">
        <v>120</v>
      </c>
      <c r="J6" s="102" t="s">
        <v>121</v>
      </c>
      <c r="K6" s="122" t="s">
        <v>95</v>
      </c>
      <c r="M6" s="102" t="s">
        <v>40</v>
      </c>
      <c r="N6" s="102" t="s">
        <v>90</v>
      </c>
      <c r="O6" s="102" t="s">
        <v>120</v>
      </c>
      <c r="P6" s="102" t="s">
        <v>121</v>
      </c>
      <c r="Q6" s="122" t="s">
        <v>95</v>
      </c>
    </row>
    <row r="7">
      <c r="A7" s="112">
        <v>1.0</v>
      </c>
      <c r="B7" s="66" t="s">
        <v>12</v>
      </c>
      <c r="C7" s="80">
        <v>37.0</v>
      </c>
      <c r="D7" s="121">
        <v>0.0</v>
      </c>
      <c r="E7" s="146">
        <f>SUM(C7:D8)</f>
        <v>80</v>
      </c>
      <c r="G7" s="112">
        <v>1.0</v>
      </c>
      <c r="H7" s="66" t="s">
        <v>12</v>
      </c>
      <c r="I7" s="121">
        <v>0.0</v>
      </c>
      <c r="J7" s="80">
        <v>38.0</v>
      </c>
      <c r="K7" s="146">
        <f>SUM(I7:J8)</f>
        <v>50</v>
      </c>
      <c r="M7" s="112">
        <v>1.0</v>
      </c>
      <c r="N7" s="66" t="s">
        <v>12</v>
      </c>
      <c r="O7" s="121">
        <v>49.0</v>
      </c>
      <c r="P7" s="121">
        <v>0.0</v>
      </c>
      <c r="Q7" s="146">
        <f>SUM(O7:P8)</f>
        <v>52</v>
      </c>
    </row>
    <row r="8">
      <c r="A8" s="116"/>
      <c r="B8" s="117" t="s">
        <v>13</v>
      </c>
      <c r="C8" s="102">
        <v>43.0</v>
      </c>
      <c r="D8" s="122">
        <v>0.0</v>
      </c>
      <c r="E8" s="116"/>
      <c r="G8" s="116"/>
      <c r="H8" s="117" t="s">
        <v>13</v>
      </c>
      <c r="I8" s="122">
        <v>0.0</v>
      </c>
      <c r="J8" s="102">
        <v>12.0</v>
      </c>
      <c r="K8" s="116"/>
      <c r="M8" s="116"/>
      <c r="N8" s="117" t="s">
        <v>13</v>
      </c>
      <c r="O8" s="122">
        <v>0.0</v>
      </c>
      <c r="P8" s="122">
        <v>3.0</v>
      </c>
      <c r="Q8" s="116"/>
    </row>
    <row r="9">
      <c r="A9" s="112">
        <v>2.0</v>
      </c>
      <c r="B9" s="66" t="s">
        <v>12</v>
      </c>
      <c r="C9" s="80">
        <v>38.0</v>
      </c>
      <c r="D9" s="121">
        <v>0.0</v>
      </c>
      <c r="E9" s="146">
        <f>SUM(C9:D10)</f>
        <v>71</v>
      </c>
      <c r="G9" s="112">
        <v>2.0</v>
      </c>
      <c r="H9" s="66" t="s">
        <v>12</v>
      </c>
      <c r="I9" s="121">
        <v>0.0</v>
      </c>
      <c r="J9" s="80">
        <v>19.0</v>
      </c>
      <c r="K9" s="146">
        <f>SUM(I9:J10)</f>
        <v>35</v>
      </c>
      <c r="M9" s="112">
        <v>2.0</v>
      </c>
      <c r="N9" s="66" t="s">
        <v>12</v>
      </c>
      <c r="O9" s="80">
        <v>47.0</v>
      </c>
      <c r="P9" s="121">
        <v>0.0</v>
      </c>
      <c r="Q9" s="146">
        <f>SUM(O9:P10)</f>
        <v>58</v>
      </c>
    </row>
    <row r="10">
      <c r="A10" s="116"/>
      <c r="B10" s="117" t="s">
        <v>13</v>
      </c>
      <c r="C10" s="102">
        <v>33.0</v>
      </c>
      <c r="D10" s="122">
        <v>0.0</v>
      </c>
      <c r="E10" s="116"/>
      <c r="G10" s="116"/>
      <c r="H10" s="117" t="s">
        <v>13</v>
      </c>
      <c r="I10" s="122">
        <v>0.0</v>
      </c>
      <c r="J10" s="102">
        <v>16.0</v>
      </c>
      <c r="K10" s="116"/>
      <c r="M10" s="116"/>
      <c r="N10" s="117" t="s">
        <v>13</v>
      </c>
      <c r="O10" s="147">
        <v>0.0</v>
      </c>
      <c r="P10" s="115">
        <v>11.0</v>
      </c>
      <c r="Q10" s="119"/>
    </row>
    <row r="11">
      <c r="A11" s="112">
        <v>3.0</v>
      </c>
      <c r="B11" s="66" t="s">
        <v>12</v>
      </c>
      <c r="C11" s="80">
        <v>43.0</v>
      </c>
      <c r="D11" s="121">
        <v>0.0</v>
      </c>
      <c r="E11" s="146">
        <f>SUM(C11:D12)</f>
        <v>75</v>
      </c>
      <c r="G11" s="112">
        <v>3.0</v>
      </c>
      <c r="H11" s="66" t="s">
        <v>12</v>
      </c>
      <c r="I11" s="121">
        <v>0.0</v>
      </c>
      <c r="J11" s="80">
        <v>22.0</v>
      </c>
      <c r="K11" s="146">
        <f>SUM(I11:J12)</f>
        <v>26</v>
      </c>
      <c r="M11" s="148">
        <v>3.0</v>
      </c>
      <c r="N11" s="149" t="s">
        <v>12</v>
      </c>
      <c r="O11" s="150">
        <v>47.0</v>
      </c>
      <c r="P11" s="151">
        <v>0.0</v>
      </c>
      <c r="Q11" s="152">
        <f>SUM(O11:P12)</f>
        <v>59</v>
      </c>
    </row>
    <row r="12">
      <c r="A12" s="116"/>
      <c r="B12" s="117" t="s">
        <v>13</v>
      </c>
      <c r="C12" s="102">
        <v>32.0</v>
      </c>
      <c r="D12" s="122">
        <v>0.0</v>
      </c>
      <c r="E12" s="116"/>
      <c r="G12" s="116"/>
      <c r="H12" s="117" t="s">
        <v>13</v>
      </c>
      <c r="I12" s="122">
        <v>0.0</v>
      </c>
      <c r="J12" s="102">
        <v>4.0</v>
      </c>
      <c r="K12" s="116"/>
      <c r="M12" s="116"/>
      <c r="N12" s="153" t="s">
        <v>13</v>
      </c>
      <c r="O12" s="147">
        <v>0.0</v>
      </c>
      <c r="P12" s="115">
        <v>12.0</v>
      </c>
      <c r="Q12" s="116"/>
    </row>
    <row r="13">
      <c r="E13" s="154">
        <f>SUM(E7:E12)</f>
        <v>226</v>
      </c>
      <c r="M13" s="155"/>
      <c r="N13" s="155"/>
      <c r="O13" s="155"/>
      <c r="P13" s="155"/>
      <c r="Q13" s="155"/>
    </row>
    <row r="14">
      <c r="A14" s="95" t="s">
        <v>106</v>
      </c>
      <c r="B14" s="100" t="s">
        <v>116</v>
      </c>
      <c r="G14" s="95" t="s">
        <v>106</v>
      </c>
      <c r="H14" s="100" t="s">
        <v>118</v>
      </c>
      <c r="M14" s="95" t="s">
        <v>106</v>
      </c>
      <c r="N14" s="100" t="s">
        <v>119</v>
      </c>
    </row>
    <row r="15">
      <c r="A15" s="102" t="s">
        <v>40</v>
      </c>
      <c r="B15" s="102" t="s">
        <v>90</v>
      </c>
      <c r="C15" s="102" t="s">
        <v>120</v>
      </c>
      <c r="D15" s="102" t="s">
        <v>121</v>
      </c>
      <c r="E15" s="102" t="s">
        <v>95</v>
      </c>
      <c r="G15" s="102" t="s">
        <v>40</v>
      </c>
      <c r="H15" s="102" t="s">
        <v>90</v>
      </c>
      <c r="I15" s="102" t="s">
        <v>120</v>
      </c>
      <c r="J15" s="102" t="s">
        <v>121</v>
      </c>
      <c r="K15" s="102" t="s">
        <v>95</v>
      </c>
      <c r="M15" s="102" t="s">
        <v>40</v>
      </c>
      <c r="N15" s="102" t="s">
        <v>90</v>
      </c>
      <c r="O15" s="102" t="s">
        <v>120</v>
      </c>
      <c r="P15" s="102" t="s">
        <v>121</v>
      </c>
      <c r="Q15" s="102" t="s">
        <v>95</v>
      </c>
    </row>
    <row r="16">
      <c r="A16" s="112">
        <v>1.0</v>
      </c>
      <c r="B16" s="66" t="s">
        <v>12</v>
      </c>
      <c r="C16" s="156">
        <f>((C7)/(E7))*100</f>
        <v>46.25</v>
      </c>
      <c r="D16" s="156">
        <f>((D7)/(E7))*100</f>
        <v>0</v>
      </c>
      <c r="E16" s="157">
        <f>SUM(C16:D17)</f>
        <v>100</v>
      </c>
      <c r="G16" s="112">
        <v>1.0</v>
      </c>
      <c r="H16" s="66" t="s">
        <v>12</v>
      </c>
      <c r="I16" s="156">
        <f>((I7)/(K7))*100</f>
        <v>0</v>
      </c>
      <c r="J16" s="156">
        <f>((J7)/(K7))*100</f>
        <v>76</v>
      </c>
      <c r="K16" s="157">
        <f>SUM(I16:J17)</f>
        <v>100</v>
      </c>
      <c r="M16" s="112">
        <v>1.0</v>
      </c>
      <c r="N16" s="66" t="s">
        <v>12</v>
      </c>
      <c r="O16" s="156">
        <f>((O7)/(Q7))*100</f>
        <v>94.23076923</v>
      </c>
      <c r="P16" s="156">
        <f>((P7)/(Q7))*100</f>
        <v>0</v>
      </c>
      <c r="Q16" s="157">
        <f>SUM(O16:P17)</f>
        <v>100</v>
      </c>
    </row>
    <row r="17">
      <c r="A17" s="116"/>
      <c r="B17" s="117" t="s">
        <v>13</v>
      </c>
      <c r="C17" s="158">
        <f>((C8)/(E7))*100</f>
        <v>53.75</v>
      </c>
      <c r="D17" s="158">
        <f>((D8)/(E7))*100</f>
        <v>0</v>
      </c>
      <c r="E17" s="116"/>
      <c r="G17" s="116"/>
      <c r="H17" s="117" t="s">
        <v>13</v>
      </c>
      <c r="I17" s="158">
        <f>((I8)/(K7))*100</f>
        <v>0</v>
      </c>
      <c r="J17" s="158">
        <f>((J8)/(K7))*100</f>
        <v>24</v>
      </c>
      <c r="K17" s="116"/>
      <c r="M17" s="116"/>
      <c r="N17" s="117" t="s">
        <v>13</v>
      </c>
      <c r="O17" s="158">
        <f>((O8)/(Q7))*100</f>
        <v>0</v>
      </c>
      <c r="P17" s="158">
        <f>((P8)/(Q7))*100</f>
        <v>5.769230769</v>
      </c>
      <c r="Q17" s="116"/>
    </row>
    <row r="18">
      <c r="A18" s="112">
        <v>2.0</v>
      </c>
      <c r="B18" s="66" t="s">
        <v>12</v>
      </c>
      <c r="C18" s="156">
        <f>((C9)/(E9))*100</f>
        <v>53.52112676</v>
      </c>
      <c r="D18" s="156">
        <f>((D9)/(E9))*100</f>
        <v>0</v>
      </c>
      <c r="E18" s="157">
        <f>SUM(C18:D19)</f>
        <v>100</v>
      </c>
      <c r="G18" s="112">
        <v>2.0</v>
      </c>
      <c r="H18" s="66" t="s">
        <v>12</v>
      </c>
      <c r="I18" s="156">
        <f>((I9)/(K9))*100</f>
        <v>0</v>
      </c>
      <c r="J18" s="156">
        <f>((J9)/(K9))*100</f>
        <v>54.28571429</v>
      </c>
      <c r="K18" s="157">
        <f>SUM(I18:J19)</f>
        <v>100</v>
      </c>
      <c r="M18" s="112">
        <v>2.0</v>
      </c>
      <c r="N18" s="66" t="s">
        <v>12</v>
      </c>
      <c r="O18" s="156">
        <f>((O9)/(Q9))*100</f>
        <v>81.03448276</v>
      </c>
      <c r="P18" s="156">
        <f>((P9)/(Q9))*100</f>
        <v>0</v>
      </c>
      <c r="Q18" s="157">
        <f>SUM(O18:P19)</f>
        <v>100</v>
      </c>
    </row>
    <row r="19">
      <c r="A19" s="116"/>
      <c r="B19" s="117" t="s">
        <v>13</v>
      </c>
      <c r="C19" s="158">
        <f>((C10)/(E9))*100</f>
        <v>46.47887324</v>
      </c>
      <c r="D19" s="158">
        <f>((D10)/(E9))*100</f>
        <v>0</v>
      </c>
      <c r="E19" s="116"/>
      <c r="G19" s="116"/>
      <c r="H19" s="117" t="s">
        <v>13</v>
      </c>
      <c r="I19" s="158">
        <f>((I10)/(K9))*100</f>
        <v>0</v>
      </c>
      <c r="J19" s="158">
        <f>((J10)/(K9))*100</f>
        <v>45.71428571</v>
      </c>
      <c r="K19" s="116"/>
      <c r="M19" s="116"/>
      <c r="N19" s="117" t="s">
        <v>13</v>
      </c>
      <c r="O19" s="158">
        <f>((O10)/(Q9))*100</f>
        <v>0</v>
      </c>
      <c r="P19" s="158">
        <f>((P10)/(Q9))*100</f>
        <v>18.96551724</v>
      </c>
      <c r="Q19" s="116"/>
    </row>
    <row r="20">
      <c r="A20" s="112">
        <v>3.0</v>
      </c>
      <c r="B20" s="66" t="s">
        <v>12</v>
      </c>
      <c r="C20" s="156">
        <f>((C11)/(E11))*100</f>
        <v>57.33333333</v>
      </c>
      <c r="D20" s="156">
        <f>((D11)/(E11))*100</f>
        <v>0</v>
      </c>
      <c r="E20" s="157">
        <f>SUM(C20:D21)</f>
        <v>100</v>
      </c>
      <c r="G20" s="112">
        <v>3.0</v>
      </c>
      <c r="H20" s="66" t="s">
        <v>12</v>
      </c>
      <c r="I20" s="156">
        <f>((I11)/(K11))*100</f>
        <v>0</v>
      </c>
      <c r="J20" s="156">
        <f>((J11)/(K11))*100</f>
        <v>84.61538462</v>
      </c>
      <c r="K20" s="157">
        <f>SUM(I20:J21)</f>
        <v>100</v>
      </c>
      <c r="M20" s="112">
        <v>3.0</v>
      </c>
      <c r="N20" s="66" t="s">
        <v>12</v>
      </c>
      <c r="O20" s="156">
        <f>((O11)/(Q11))*100</f>
        <v>79.66101695</v>
      </c>
      <c r="P20" s="156">
        <f>((P11)/(Q11))*100</f>
        <v>0</v>
      </c>
      <c r="Q20" s="157">
        <f>SUM(O20:P21)</f>
        <v>100</v>
      </c>
    </row>
    <row r="21">
      <c r="A21" s="116"/>
      <c r="B21" s="117" t="s">
        <v>13</v>
      </c>
      <c r="C21" s="158">
        <f>((C12)/(E11))*100</f>
        <v>42.66666667</v>
      </c>
      <c r="D21" s="158">
        <f>((D12)/(E11))*100</f>
        <v>0</v>
      </c>
      <c r="E21" s="116"/>
      <c r="G21" s="116"/>
      <c r="H21" s="117" t="s">
        <v>13</v>
      </c>
      <c r="I21" s="158">
        <f>((I12)/(K11))*100</f>
        <v>0</v>
      </c>
      <c r="J21" s="158">
        <f>((J12)/(K11))*100</f>
        <v>15.38461538</v>
      </c>
      <c r="K21" s="116"/>
      <c r="M21" s="116"/>
      <c r="N21" s="117" t="s">
        <v>13</v>
      </c>
      <c r="O21" s="158">
        <f>((O12)/(Q11))*100</f>
        <v>0</v>
      </c>
      <c r="P21" s="158">
        <f>((P12)/(Q11))*100</f>
        <v>20.33898305</v>
      </c>
      <c r="Q21" s="116"/>
    </row>
    <row r="22">
      <c r="M22" s="159"/>
      <c r="N22" s="159"/>
      <c r="O22" s="159"/>
      <c r="P22" s="159"/>
      <c r="Q22" s="159"/>
    </row>
    <row r="23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</row>
    <row r="25">
      <c r="A25" s="1" t="s">
        <v>122</v>
      </c>
    </row>
    <row r="27">
      <c r="A27" s="95" t="s">
        <v>105</v>
      </c>
      <c r="B27" s="100" t="s">
        <v>123</v>
      </c>
      <c r="G27" s="95" t="s">
        <v>105</v>
      </c>
      <c r="H27" s="100" t="s">
        <v>124</v>
      </c>
      <c r="M27" s="95" t="s">
        <v>105</v>
      </c>
      <c r="N27" s="100" t="s">
        <v>125</v>
      </c>
    </row>
    <row r="28">
      <c r="A28" s="102" t="s">
        <v>40</v>
      </c>
      <c r="B28" s="102" t="s">
        <v>90</v>
      </c>
      <c r="C28" s="102" t="s">
        <v>120</v>
      </c>
      <c r="D28" s="102" t="s">
        <v>126</v>
      </c>
      <c r="E28" s="122" t="s">
        <v>95</v>
      </c>
      <c r="G28" s="102" t="s">
        <v>40</v>
      </c>
      <c r="H28" s="102" t="s">
        <v>90</v>
      </c>
      <c r="I28" s="102" t="s">
        <v>120</v>
      </c>
      <c r="J28" s="102" t="s">
        <v>126</v>
      </c>
      <c r="K28" s="122" t="s">
        <v>95</v>
      </c>
      <c r="M28" s="102" t="s">
        <v>40</v>
      </c>
      <c r="N28" s="102" t="s">
        <v>90</v>
      </c>
      <c r="O28" s="115" t="s">
        <v>120</v>
      </c>
      <c r="P28" s="115" t="s">
        <v>126</v>
      </c>
      <c r="Q28" s="122" t="s">
        <v>95</v>
      </c>
    </row>
    <row r="29">
      <c r="A29" s="112">
        <v>1.0</v>
      </c>
      <c r="B29" s="161" t="s">
        <v>12</v>
      </c>
      <c r="C29" s="80">
        <v>32.0</v>
      </c>
      <c r="D29" s="121">
        <v>0.0</v>
      </c>
      <c r="E29" s="146">
        <f>SUM(C29:D30)</f>
        <v>59</v>
      </c>
      <c r="G29" s="112">
        <v>1.0</v>
      </c>
      <c r="H29" s="161" t="s">
        <v>12</v>
      </c>
      <c r="I29" s="80">
        <v>0.0</v>
      </c>
      <c r="J29" s="121">
        <v>0.0</v>
      </c>
      <c r="K29" s="146">
        <f>SUM(I29:J30)</f>
        <v>0</v>
      </c>
      <c r="M29" s="112">
        <v>1.0</v>
      </c>
      <c r="N29" s="161" t="s">
        <v>12</v>
      </c>
      <c r="O29" s="150">
        <v>82.0</v>
      </c>
      <c r="P29" s="151">
        <v>0.0</v>
      </c>
      <c r="Q29" s="146">
        <f>SUM(O29:P30)</f>
        <v>82</v>
      </c>
    </row>
    <row r="30">
      <c r="A30" s="116"/>
      <c r="B30" s="162" t="s">
        <v>13</v>
      </c>
      <c r="C30" s="102">
        <v>27.0</v>
      </c>
      <c r="D30" s="122">
        <v>0.0</v>
      </c>
      <c r="E30" s="116"/>
      <c r="G30" s="116"/>
      <c r="H30" s="162" t="s">
        <v>13</v>
      </c>
      <c r="I30" s="102">
        <v>0.0</v>
      </c>
      <c r="J30" s="122">
        <v>0.0</v>
      </c>
      <c r="K30" s="116"/>
      <c r="M30" s="116"/>
      <c r="N30" s="162" t="s">
        <v>13</v>
      </c>
      <c r="O30" s="102">
        <v>0.0</v>
      </c>
      <c r="P30" s="122">
        <v>0.0</v>
      </c>
      <c r="Q30" s="116"/>
    </row>
    <row r="31">
      <c r="A31" s="112">
        <v>2.0</v>
      </c>
      <c r="B31" s="161" t="s">
        <v>12</v>
      </c>
      <c r="C31" s="80">
        <v>32.0</v>
      </c>
      <c r="D31" s="121">
        <v>0.0</v>
      </c>
      <c r="E31" s="146">
        <f>SUM(C31:D32)</f>
        <v>65</v>
      </c>
      <c r="G31" s="112">
        <v>2.0</v>
      </c>
      <c r="H31" s="161" t="s">
        <v>12</v>
      </c>
      <c r="I31" s="80">
        <v>0.0</v>
      </c>
      <c r="J31" s="121">
        <v>0.0</v>
      </c>
      <c r="K31" s="146">
        <f>SUM(I31:J32)</f>
        <v>0</v>
      </c>
      <c r="M31" s="112">
        <v>2.0</v>
      </c>
      <c r="N31" s="161" t="s">
        <v>12</v>
      </c>
      <c r="O31" s="80">
        <v>54.0</v>
      </c>
      <c r="P31" s="121">
        <v>0.0</v>
      </c>
      <c r="Q31" s="146">
        <f>SUM(O31:P32)</f>
        <v>54</v>
      </c>
    </row>
    <row r="32">
      <c r="A32" s="116"/>
      <c r="B32" s="162" t="s">
        <v>13</v>
      </c>
      <c r="C32" s="102">
        <v>33.0</v>
      </c>
      <c r="D32" s="122">
        <v>0.0</v>
      </c>
      <c r="E32" s="116"/>
      <c r="G32" s="116"/>
      <c r="H32" s="162" t="s">
        <v>13</v>
      </c>
      <c r="I32" s="102">
        <v>0.0</v>
      </c>
      <c r="J32" s="122">
        <v>0.0</v>
      </c>
      <c r="K32" s="116"/>
      <c r="M32" s="116"/>
      <c r="N32" s="162" t="s">
        <v>13</v>
      </c>
      <c r="O32" s="115">
        <v>0.0</v>
      </c>
      <c r="P32" s="147">
        <v>0.0</v>
      </c>
      <c r="Q32" s="116"/>
    </row>
    <row r="33">
      <c r="A33" s="112">
        <v>3.0</v>
      </c>
      <c r="B33" s="161" t="s">
        <v>12</v>
      </c>
      <c r="C33" s="80">
        <v>40.0</v>
      </c>
      <c r="D33" s="121">
        <v>0.0</v>
      </c>
      <c r="E33" s="146">
        <f>SUM(C33:D34)</f>
        <v>88</v>
      </c>
      <c r="G33" s="112">
        <v>3.0</v>
      </c>
      <c r="H33" s="161" t="s">
        <v>12</v>
      </c>
      <c r="I33" s="80">
        <v>0.0</v>
      </c>
      <c r="J33" s="121">
        <v>0.0</v>
      </c>
      <c r="K33" s="146">
        <f>SUM(I33:J34)</f>
        <v>0</v>
      </c>
      <c r="M33" s="112">
        <v>3.0</v>
      </c>
      <c r="N33" s="161" t="s">
        <v>12</v>
      </c>
      <c r="O33" s="150">
        <v>61.0</v>
      </c>
      <c r="P33" s="151">
        <v>0.0</v>
      </c>
      <c r="Q33" s="146">
        <f>SUM(O33:P34)</f>
        <v>61</v>
      </c>
    </row>
    <row r="34">
      <c r="A34" s="116"/>
      <c r="B34" s="163" t="s">
        <v>13</v>
      </c>
      <c r="C34" s="115">
        <v>48.0</v>
      </c>
      <c r="D34" s="147">
        <v>0.0</v>
      </c>
      <c r="E34" s="116"/>
      <c r="G34" s="116"/>
      <c r="H34" s="163" t="s">
        <v>13</v>
      </c>
      <c r="I34" s="115">
        <v>0.0</v>
      </c>
      <c r="J34" s="147">
        <v>0.0</v>
      </c>
      <c r="K34" s="116"/>
      <c r="M34" s="116"/>
      <c r="N34" s="162" t="s">
        <v>13</v>
      </c>
      <c r="O34" s="102">
        <v>0.0</v>
      </c>
      <c r="P34" s="122">
        <v>0.0</v>
      </c>
      <c r="Q34" s="116"/>
    </row>
    <row r="35">
      <c r="A35" s="155"/>
      <c r="B35" s="155"/>
      <c r="C35" s="155"/>
      <c r="D35" s="155"/>
      <c r="E35" s="155"/>
      <c r="G35" s="155"/>
      <c r="H35" s="155"/>
      <c r="I35" s="155"/>
      <c r="J35" s="155"/>
      <c r="K35" s="155"/>
      <c r="M35" s="159"/>
      <c r="N35" s="159"/>
      <c r="O35" s="159"/>
      <c r="P35" s="159"/>
      <c r="Q35" s="159"/>
    </row>
    <row r="36">
      <c r="A36" s="95" t="s">
        <v>106</v>
      </c>
      <c r="B36" s="100" t="s">
        <v>123</v>
      </c>
      <c r="G36" s="95" t="s">
        <v>106</v>
      </c>
      <c r="H36" s="100" t="s">
        <v>124</v>
      </c>
      <c r="M36" s="95" t="s">
        <v>106</v>
      </c>
      <c r="N36" s="100" t="s">
        <v>125</v>
      </c>
    </row>
    <row r="37">
      <c r="A37" s="102" t="s">
        <v>40</v>
      </c>
      <c r="B37" s="102" t="s">
        <v>90</v>
      </c>
      <c r="C37" s="102" t="s">
        <v>120</v>
      </c>
      <c r="D37" s="102" t="s">
        <v>121</v>
      </c>
      <c r="E37" s="102" t="s">
        <v>95</v>
      </c>
      <c r="G37" s="102" t="s">
        <v>40</v>
      </c>
      <c r="H37" s="102" t="s">
        <v>90</v>
      </c>
      <c r="I37" s="102" t="s">
        <v>120</v>
      </c>
      <c r="J37" s="102" t="s">
        <v>121</v>
      </c>
      <c r="K37" s="102" t="s">
        <v>95</v>
      </c>
      <c r="M37" s="102" t="s">
        <v>40</v>
      </c>
      <c r="N37" s="102" t="s">
        <v>90</v>
      </c>
      <c r="O37" s="102" t="s">
        <v>120</v>
      </c>
      <c r="P37" s="102" t="s">
        <v>121</v>
      </c>
      <c r="Q37" s="102" t="s">
        <v>95</v>
      </c>
    </row>
    <row r="38">
      <c r="A38" s="112">
        <v>1.0</v>
      </c>
      <c r="B38" s="66" t="s">
        <v>12</v>
      </c>
      <c r="C38" s="156">
        <f>((C29)/(E29))*100</f>
        <v>54.23728814</v>
      </c>
      <c r="D38" s="156">
        <f>((D29)/(E29))*100</f>
        <v>0</v>
      </c>
      <c r="E38" s="157">
        <f>SUM(C38:D39)</f>
        <v>100</v>
      </c>
      <c r="G38" s="112">
        <v>1.0</v>
      </c>
      <c r="H38" s="66" t="s">
        <v>12</v>
      </c>
      <c r="I38" s="156">
        <v>0.0</v>
      </c>
      <c r="J38" s="164">
        <v>0.0</v>
      </c>
      <c r="K38" s="157">
        <f>SUM(I38:J39)</f>
        <v>0</v>
      </c>
      <c r="M38" s="112">
        <v>1.0</v>
      </c>
      <c r="N38" s="66" t="s">
        <v>12</v>
      </c>
      <c r="O38" s="156">
        <f>((O29)/(Q29))*100</f>
        <v>100</v>
      </c>
      <c r="P38" s="156">
        <f>((P29)/(Q29))*100</f>
        <v>0</v>
      </c>
      <c r="Q38" s="157">
        <f>SUM(O38:P39)</f>
        <v>100</v>
      </c>
    </row>
    <row r="39">
      <c r="A39" s="116"/>
      <c r="B39" s="117" t="s">
        <v>13</v>
      </c>
      <c r="C39" s="158">
        <f>((C30)/(E29))*100</f>
        <v>45.76271186</v>
      </c>
      <c r="D39" s="158">
        <f>((D30)/(E29))*100</f>
        <v>0</v>
      </c>
      <c r="E39" s="116"/>
      <c r="G39" s="116"/>
      <c r="H39" s="117" t="s">
        <v>13</v>
      </c>
      <c r="I39" s="165">
        <v>0.0</v>
      </c>
      <c r="J39" s="166">
        <v>0.0</v>
      </c>
      <c r="K39" s="116"/>
      <c r="M39" s="116"/>
      <c r="N39" s="117" t="s">
        <v>13</v>
      </c>
      <c r="O39" s="158">
        <f>((O30)/(Q29))*100</f>
        <v>0</v>
      </c>
      <c r="P39" s="158">
        <f>((P30)/(Q29))*100</f>
        <v>0</v>
      </c>
      <c r="Q39" s="116"/>
    </row>
    <row r="40">
      <c r="A40" s="112">
        <v>2.0</v>
      </c>
      <c r="B40" s="66" t="s">
        <v>12</v>
      </c>
      <c r="C40" s="156">
        <f>((C31)/(E31))*100</f>
        <v>49.23076923</v>
      </c>
      <c r="D40" s="156">
        <f>((D31)/(E31))*100</f>
        <v>0</v>
      </c>
      <c r="E40" s="157">
        <f>SUM(C40:D41)</f>
        <v>100</v>
      </c>
      <c r="G40" s="112">
        <v>2.0</v>
      </c>
      <c r="H40" s="66" t="s">
        <v>12</v>
      </c>
      <c r="I40" s="156">
        <v>0.0</v>
      </c>
      <c r="J40" s="164">
        <v>0.0</v>
      </c>
      <c r="K40" s="157">
        <f>SUM(I40:J41)</f>
        <v>0</v>
      </c>
      <c r="M40" s="112">
        <v>2.0</v>
      </c>
      <c r="N40" s="66" t="s">
        <v>12</v>
      </c>
      <c r="O40" s="156">
        <f>((O31)/(Q31))*100</f>
        <v>100</v>
      </c>
      <c r="P40" s="156">
        <f>((P31)/(Q31))*100</f>
        <v>0</v>
      </c>
      <c r="Q40" s="157">
        <f>SUM(O40:P41)</f>
        <v>100</v>
      </c>
    </row>
    <row r="41">
      <c r="A41" s="116"/>
      <c r="B41" s="117" t="s">
        <v>13</v>
      </c>
      <c r="C41" s="158">
        <f>((C32)/(E31))*100</f>
        <v>50.76923077</v>
      </c>
      <c r="D41" s="158">
        <f>((D32)/(E31))*100</f>
        <v>0</v>
      </c>
      <c r="E41" s="116"/>
      <c r="G41" s="116"/>
      <c r="H41" s="117" t="s">
        <v>13</v>
      </c>
      <c r="I41" s="165">
        <v>0.0</v>
      </c>
      <c r="J41" s="166">
        <v>0.0</v>
      </c>
      <c r="K41" s="116"/>
      <c r="M41" s="116"/>
      <c r="N41" s="117" t="s">
        <v>13</v>
      </c>
      <c r="O41" s="158">
        <f>((O32)/(Q31))*100</f>
        <v>0</v>
      </c>
      <c r="P41" s="158">
        <f>((P32)/(Q31))*100</f>
        <v>0</v>
      </c>
      <c r="Q41" s="116"/>
    </row>
    <row r="42">
      <c r="A42" s="112">
        <v>3.0</v>
      </c>
      <c r="B42" s="66" t="s">
        <v>12</v>
      </c>
      <c r="C42" s="156">
        <f>((C33)/(E33))*100</f>
        <v>45.45454545</v>
      </c>
      <c r="D42" s="156">
        <f>((D33)/(E33))*100</f>
        <v>0</v>
      </c>
      <c r="E42" s="157">
        <f>SUM(C42:D43)</f>
        <v>100</v>
      </c>
      <c r="G42" s="112">
        <v>3.0</v>
      </c>
      <c r="H42" s="66" t="s">
        <v>12</v>
      </c>
      <c r="I42" s="156">
        <v>0.0</v>
      </c>
      <c r="J42" s="164">
        <v>0.0</v>
      </c>
      <c r="K42" s="157">
        <f>SUM(I42:J43)</f>
        <v>0</v>
      </c>
      <c r="M42" s="112">
        <v>3.0</v>
      </c>
      <c r="N42" s="66" t="s">
        <v>12</v>
      </c>
      <c r="O42" s="156">
        <f>((O33)/(Q33))*100</f>
        <v>100</v>
      </c>
      <c r="P42" s="156">
        <f>((P33)/(Q33))*100</f>
        <v>0</v>
      </c>
      <c r="Q42" s="157">
        <f>SUM(O42:P43)</f>
        <v>100</v>
      </c>
    </row>
    <row r="43">
      <c r="A43" s="116"/>
      <c r="B43" s="117" t="s">
        <v>13</v>
      </c>
      <c r="C43" s="158">
        <f>((C34)/(E33))*100</f>
        <v>54.54545455</v>
      </c>
      <c r="D43" s="158">
        <f>((D34)/(E33))*100</f>
        <v>0</v>
      </c>
      <c r="E43" s="116"/>
      <c r="G43" s="116"/>
      <c r="H43" s="117" t="s">
        <v>13</v>
      </c>
      <c r="I43" s="165">
        <v>0.0</v>
      </c>
      <c r="J43" s="166">
        <v>0.0</v>
      </c>
      <c r="K43" s="116"/>
      <c r="M43" s="116"/>
      <c r="N43" s="117" t="s">
        <v>13</v>
      </c>
      <c r="O43" s="158">
        <f>((O34)/(Q33))*100</f>
        <v>0</v>
      </c>
      <c r="P43" s="158">
        <f>((P34)/(Q33))*100</f>
        <v>0</v>
      </c>
      <c r="Q43" s="116"/>
    </row>
    <row r="44">
      <c r="A44" s="159"/>
      <c r="B44" s="159"/>
      <c r="C44" s="159"/>
      <c r="D44" s="159"/>
      <c r="E44" s="159"/>
      <c r="G44" s="159"/>
      <c r="H44" s="159"/>
      <c r="I44" s="159"/>
      <c r="J44" s="159"/>
      <c r="K44" s="159"/>
      <c r="M44" s="159"/>
      <c r="N44" s="159"/>
      <c r="O44" s="159"/>
      <c r="P44" s="159"/>
      <c r="Q44" s="159"/>
    </row>
    <row r="45">
      <c r="A45" s="160"/>
      <c r="B45" s="160"/>
      <c r="C45" s="160"/>
      <c r="D45" s="160"/>
      <c r="E45" s="160"/>
      <c r="F45" s="160"/>
      <c r="G45" s="167"/>
      <c r="H45" s="167"/>
      <c r="I45" s="167"/>
      <c r="J45" s="167"/>
      <c r="K45" s="167"/>
      <c r="L45" s="160"/>
      <c r="M45" s="167"/>
      <c r="N45" s="167"/>
      <c r="O45" s="167"/>
      <c r="P45" s="167"/>
      <c r="Q45" s="167"/>
      <c r="R45" s="160"/>
      <c r="S45" s="160"/>
      <c r="T45" s="160"/>
      <c r="U45" s="160"/>
      <c r="V45" s="160"/>
      <c r="W45" s="160"/>
      <c r="X45" s="160"/>
      <c r="Y45" s="160"/>
      <c r="Z45" s="160"/>
    </row>
    <row r="46">
      <c r="G46" s="159"/>
      <c r="H46" s="159"/>
      <c r="I46" s="159"/>
      <c r="J46" s="159"/>
      <c r="K46" s="159"/>
      <c r="M46" s="159"/>
      <c r="N46" s="159"/>
      <c r="O46" s="159"/>
      <c r="P46" s="159"/>
      <c r="Q46" s="159"/>
    </row>
    <row r="47">
      <c r="A47" s="1" t="s">
        <v>127</v>
      </c>
    </row>
    <row r="49">
      <c r="A49" s="95" t="s">
        <v>105</v>
      </c>
      <c r="B49" s="100" t="s">
        <v>128</v>
      </c>
      <c r="G49" s="95" t="s">
        <v>105</v>
      </c>
      <c r="H49" s="100" t="s">
        <v>129</v>
      </c>
      <c r="M49" s="95" t="s">
        <v>105</v>
      </c>
      <c r="N49" s="100" t="s">
        <v>130</v>
      </c>
    </row>
    <row r="50">
      <c r="A50" s="102" t="s">
        <v>40</v>
      </c>
      <c r="B50" s="102" t="s">
        <v>90</v>
      </c>
      <c r="C50" s="102" t="s">
        <v>120</v>
      </c>
      <c r="D50" s="102" t="s">
        <v>126</v>
      </c>
      <c r="E50" s="122" t="s">
        <v>95</v>
      </c>
      <c r="G50" s="102" t="s">
        <v>40</v>
      </c>
      <c r="H50" s="102" t="s">
        <v>90</v>
      </c>
      <c r="I50" s="102" t="s">
        <v>120</v>
      </c>
      <c r="J50" s="102" t="s">
        <v>126</v>
      </c>
      <c r="K50" s="122" t="s">
        <v>95</v>
      </c>
      <c r="M50" s="102" t="s">
        <v>40</v>
      </c>
      <c r="N50" s="102" t="s">
        <v>90</v>
      </c>
      <c r="O50" s="115" t="s">
        <v>120</v>
      </c>
      <c r="P50" s="115" t="s">
        <v>126</v>
      </c>
      <c r="Q50" s="122" t="s">
        <v>95</v>
      </c>
    </row>
    <row r="51">
      <c r="A51" s="112">
        <v>1.0</v>
      </c>
      <c r="B51" s="161" t="s">
        <v>12</v>
      </c>
      <c r="C51" s="58">
        <v>60.0</v>
      </c>
      <c r="D51" s="63">
        <v>0.0</v>
      </c>
      <c r="E51" s="146">
        <f>SUM(C51:D52)</f>
        <v>125</v>
      </c>
      <c r="G51" s="112">
        <v>1.0</v>
      </c>
      <c r="H51" s="161" t="s">
        <v>12</v>
      </c>
      <c r="I51" s="80">
        <v>0.0</v>
      </c>
      <c r="J51" s="121">
        <v>0.0</v>
      </c>
      <c r="K51" s="146">
        <f>SUM(I51:J52)</f>
        <v>0</v>
      </c>
      <c r="M51" s="112">
        <v>1.0</v>
      </c>
      <c r="N51" s="161" t="s">
        <v>12</v>
      </c>
      <c r="O51" s="168">
        <v>54.0</v>
      </c>
      <c r="P51" s="169">
        <v>0.0</v>
      </c>
      <c r="Q51" s="170">
        <f>SUM(O51:P52)</f>
        <v>54</v>
      </c>
    </row>
    <row r="52">
      <c r="A52" s="116"/>
      <c r="B52" s="162" t="s">
        <v>13</v>
      </c>
      <c r="C52" s="118">
        <v>65.0</v>
      </c>
      <c r="D52" s="118">
        <v>0.0</v>
      </c>
      <c r="E52" s="116"/>
      <c r="G52" s="116"/>
      <c r="H52" s="162" t="s">
        <v>13</v>
      </c>
      <c r="I52" s="102">
        <v>0.0</v>
      </c>
      <c r="J52" s="122">
        <v>0.0</v>
      </c>
      <c r="K52" s="116"/>
      <c r="M52" s="116"/>
      <c r="N52" s="162" t="s">
        <v>13</v>
      </c>
      <c r="O52" s="118">
        <v>0.0</v>
      </c>
      <c r="P52" s="118">
        <v>0.0</v>
      </c>
      <c r="Q52" s="116"/>
    </row>
    <row r="53">
      <c r="A53" s="112">
        <v>2.0</v>
      </c>
      <c r="B53" s="161" t="s">
        <v>12</v>
      </c>
      <c r="C53" s="63">
        <v>43.0</v>
      </c>
      <c r="D53" s="63">
        <v>0.0</v>
      </c>
      <c r="E53" s="146">
        <f>SUM(C53:D54)</f>
        <v>87</v>
      </c>
      <c r="G53" s="112">
        <v>2.0</v>
      </c>
      <c r="H53" s="161" t="s">
        <v>12</v>
      </c>
      <c r="I53" s="80">
        <v>0.0</v>
      </c>
      <c r="J53" s="121">
        <v>0.0</v>
      </c>
      <c r="K53" s="146">
        <f>SUM(I53:J54)</f>
        <v>0</v>
      </c>
      <c r="M53" s="112">
        <v>2.0</v>
      </c>
      <c r="N53" s="161" t="s">
        <v>12</v>
      </c>
      <c r="O53" s="63">
        <v>64.0</v>
      </c>
      <c r="P53" s="63">
        <v>0.0</v>
      </c>
      <c r="Q53" s="146">
        <f>SUM(O53:P54)</f>
        <v>64</v>
      </c>
    </row>
    <row r="54">
      <c r="A54" s="116"/>
      <c r="B54" s="162" t="s">
        <v>13</v>
      </c>
      <c r="C54" s="118">
        <v>44.0</v>
      </c>
      <c r="D54" s="118">
        <v>0.0</v>
      </c>
      <c r="E54" s="116"/>
      <c r="G54" s="116"/>
      <c r="H54" s="162" t="s">
        <v>13</v>
      </c>
      <c r="I54" s="102">
        <v>0.0</v>
      </c>
      <c r="J54" s="122">
        <v>0.0</v>
      </c>
      <c r="K54" s="116"/>
      <c r="M54" s="116"/>
      <c r="N54" s="162" t="s">
        <v>13</v>
      </c>
      <c r="O54" s="171">
        <v>0.0</v>
      </c>
      <c r="P54" s="171">
        <v>0.0</v>
      </c>
      <c r="Q54" s="116"/>
    </row>
    <row r="55">
      <c r="A55" s="112">
        <v>3.0</v>
      </c>
      <c r="B55" s="161" t="s">
        <v>12</v>
      </c>
      <c r="C55" s="63">
        <v>51.0</v>
      </c>
      <c r="D55" s="63">
        <v>0.0</v>
      </c>
      <c r="E55" s="146">
        <f>SUM(C55:D56)</f>
        <v>108</v>
      </c>
      <c r="G55" s="112">
        <v>3.0</v>
      </c>
      <c r="H55" s="161" t="s">
        <v>12</v>
      </c>
      <c r="I55" s="80">
        <v>0.0</v>
      </c>
      <c r="J55" s="121">
        <v>0.0</v>
      </c>
      <c r="K55" s="146">
        <f>SUM(I55:J56)</f>
        <v>0</v>
      </c>
      <c r="M55" s="112">
        <v>3.0</v>
      </c>
      <c r="N55" s="161" t="s">
        <v>12</v>
      </c>
      <c r="O55" s="169">
        <v>42.0</v>
      </c>
      <c r="P55" s="169">
        <v>0.0</v>
      </c>
      <c r="Q55" s="146">
        <f>SUM(O55:P56)</f>
        <v>42</v>
      </c>
    </row>
    <row r="56">
      <c r="A56" s="116"/>
      <c r="B56" s="162" t="s">
        <v>13</v>
      </c>
      <c r="C56" s="118">
        <v>57.0</v>
      </c>
      <c r="D56" s="118">
        <v>0.0</v>
      </c>
      <c r="E56" s="116"/>
      <c r="G56" s="116"/>
      <c r="H56" s="163" t="s">
        <v>13</v>
      </c>
      <c r="I56" s="115">
        <v>0.0</v>
      </c>
      <c r="J56" s="147">
        <v>0.0</v>
      </c>
      <c r="K56" s="116"/>
      <c r="M56" s="116"/>
      <c r="N56" s="162" t="s">
        <v>13</v>
      </c>
      <c r="O56" s="118">
        <v>0.0</v>
      </c>
      <c r="P56" s="118">
        <v>0.0</v>
      </c>
      <c r="Q56" s="116"/>
    </row>
    <row r="57">
      <c r="G57" s="155"/>
      <c r="H57" s="155"/>
      <c r="I57" s="155"/>
      <c r="J57" s="155"/>
      <c r="K57" s="155"/>
      <c r="M57" s="159"/>
      <c r="N57" s="159"/>
      <c r="O57" s="159"/>
      <c r="P57" s="159"/>
      <c r="Q57" s="159"/>
    </row>
    <row r="58">
      <c r="A58" s="95" t="s">
        <v>106</v>
      </c>
      <c r="B58" s="100" t="s">
        <v>128</v>
      </c>
      <c r="G58" s="95" t="s">
        <v>106</v>
      </c>
      <c r="H58" s="100" t="s">
        <v>129</v>
      </c>
      <c r="M58" s="95" t="s">
        <v>106</v>
      </c>
      <c r="N58" s="100" t="s">
        <v>130</v>
      </c>
    </row>
    <row r="59">
      <c r="A59" s="102" t="s">
        <v>40</v>
      </c>
      <c r="B59" s="102" t="s">
        <v>90</v>
      </c>
      <c r="C59" s="102" t="s">
        <v>120</v>
      </c>
      <c r="D59" s="102" t="s">
        <v>121</v>
      </c>
      <c r="E59" s="102" t="s">
        <v>95</v>
      </c>
      <c r="G59" s="102" t="s">
        <v>40</v>
      </c>
      <c r="H59" s="102" t="s">
        <v>90</v>
      </c>
      <c r="I59" s="102" t="s">
        <v>120</v>
      </c>
      <c r="J59" s="102" t="s">
        <v>121</v>
      </c>
      <c r="K59" s="102" t="s">
        <v>95</v>
      </c>
      <c r="M59" s="102" t="s">
        <v>40</v>
      </c>
      <c r="N59" s="102" t="s">
        <v>90</v>
      </c>
      <c r="O59" s="102" t="s">
        <v>120</v>
      </c>
      <c r="P59" s="102" t="s">
        <v>121</v>
      </c>
      <c r="Q59" s="102" t="s">
        <v>95</v>
      </c>
    </row>
    <row r="60">
      <c r="A60" s="112">
        <v>1.0</v>
      </c>
      <c r="B60" s="66" t="s">
        <v>12</v>
      </c>
      <c r="C60" s="156">
        <f>((C51)/(E51))*100</f>
        <v>48</v>
      </c>
      <c r="D60" s="156">
        <f>((D51)/(E51))*100</f>
        <v>0</v>
      </c>
      <c r="E60" s="157">
        <f>SUM(C60:D61)</f>
        <v>100</v>
      </c>
      <c r="G60" s="112">
        <v>1.0</v>
      </c>
      <c r="H60" s="66" t="s">
        <v>12</v>
      </c>
      <c r="I60" s="156">
        <v>0.0</v>
      </c>
      <c r="J60" s="164">
        <v>0.0</v>
      </c>
      <c r="K60" s="157">
        <f>SUM(I60:J61)</f>
        <v>0</v>
      </c>
      <c r="M60" s="112">
        <v>1.0</v>
      </c>
      <c r="N60" s="66" t="s">
        <v>12</v>
      </c>
      <c r="O60" s="156">
        <f>((O51)/(Q51))*100</f>
        <v>100</v>
      </c>
      <c r="P60" s="156">
        <f>((P51)/(Q51))*100</f>
        <v>0</v>
      </c>
      <c r="Q60" s="157">
        <f>SUM(O60:P61)</f>
        <v>100</v>
      </c>
    </row>
    <row r="61">
      <c r="A61" s="116"/>
      <c r="B61" s="117" t="s">
        <v>13</v>
      </c>
      <c r="C61" s="158">
        <f>((C52)/(E51))*100</f>
        <v>52</v>
      </c>
      <c r="D61" s="158">
        <f>((D52)/(E51))*100</f>
        <v>0</v>
      </c>
      <c r="E61" s="116"/>
      <c r="G61" s="116"/>
      <c r="H61" s="117" t="s">
        <v>13</v>
      </c>
      <c r="I61" s="165">
        <v>0.0</v>
      </c>
      <c r="J61" s="166">
        <v>0.0</v>
      </c>
      <c r="K61" s="116"/>
      <c r="M61" s="116"/>
      <c r="N61" s="117" t="s">
        <v>13</v>
      </c>
      <c r="O61" s="158">
        <f>((O52)/(Q51))*100</f>
        <v>0</v>
      </c>
      <c r="P61" s="158">
        <f>((P52)/(Q51))*100</f>
        <v>0</v>
      </c>
      <c r="Q61" s="116"/>
    </row>
    <row r="62">
      <c r="A62" s="112">
        <v>2.0</v>
      </c>
      <c r="B62" s="66" t="s">
        <v>12</v>
      </c>
      <c r="C62" s="156">
        <f>((C53)/(E53))*100</f>
        <v>49.42528736</v>
      </c>
      <c r="D62" s="156">
        <f>((D53)/(E53))*100</f>
        <v>0</v>
      </c>
      <c r="E62" s="157">
        <f>SUM(C62:D63)</f>
        <v>100</v>
      </c>
      <c r="G62" s="112">
        <v>2.0</v>
      </c>
      <c r="H62" s="66" t="s">
        <v>12</v>
      </c>
      <c r="I62" s="156">
        <v>0.0</v>
      </c>
      <c r="J62" s="164">
        <v>0.0</v>
      </c>
      <c r="K62" s="157">
        <f>SUM(I62:J63)</f>
        <v>0</v>
      </c>
      <c r="M62" s="112">
        <v>2.0</v>
      </c>
      <c r="N62" s="66" t="s">
        <v>12</v>
      </c>
      <c r="O62" s="156">
        <f>((O53)/(Q53))*100</f>
        <v>100</v>
      </c>
      <c r="P62" s="156">
        <f>((P53)/(Q53))*100</f>
        <v>0</v>
      </c>
      <c r="Q62" s="157">
        <f>SUM(O62:P63)</f>
        <v>100</v>
      </c>
    </row>
    <row r="63">
      <c r="A63" s="116"/>
      <c r="B63" s="117" t="s">
        <v>13</v>
      </c>
      <c r="C63" s="158">
        <f>((C54)/(E53))*100</f>
        <v>50.57471264</v>
      </c>
      <c r="D63" s="158">
        <f>((D54)/(E53))*100</f>
        <v>0</v>
      </c>
      <c r="E63" s="116"/>
      <c r="G63" s="116"/>
      <c r="H63" s="117" t="s">
        <v>13</v>
      </c>
      <c r="I63" s="165">
        <v>0.0</v>
      </c>
      <c r="J63" s="166">
        <v>0.0</v>
      </c>
      <c r="K63" s="116"/>
      <c r="M63" s="116"/>
      <c r="N63" s="117" t="s">
        <v>13</v>
      </c>
      <c r="O63" s="158">
        <f>((O54)/(Q53))*100</f>
        <v>0</v>
      </c>
      <c r="P63" s="158">
        <f>((P54)/(Q53))*100</f>
        <v>0</v>
      </c>
      <c r="Q63" s="116"/>
    </row>
    <row r="64">
      <c r="A64" s="112">
        <v>3.0</v>
      </c>
      <c r="B64" s="66" t="s">
        <v>12</v>
      </c>
      <c r="C64" s="156">
        <f>((C55)/(E55))*100</f>
        <v>47.22222222</v>
      </c>
      <c r="D64" s="156">
        <f>((D55)/(E55))*100</f>
        <v>0</v>
      </c>
      <c r="E64" s="157">
        <f>SUM(C64:D65)</f>
        <v>100</v>
      </c>
      <c r="G64" s="112">
        <v>3.0</v>
      </c>
      <c r="H64" s="66" t="s">
        <v>12</v>
      </c>
      <c r="I64" s="156">
        <v>0.0</v>
      </c>
      <c r="J64" s="164">
        <v>0.0</v>
      </c>
      <c r="K64" s="157">
        <f>SUM(I64:J65)</f>
        <v>0</v>
      </c>
      <c r="M64" s="112">
        <v>3.0</v>
      </c>
      <c r="N64" s="66" t="s">
        <v>12</v>
      </c>
      <c r="O64" s="156">
        <f>((O55)/(Q55))*100</f>
        <v>100</v>
      </c>
      <c r="P64" s="156">
        <f>((P55)/(Q55))*100</f>
        <v>0</v>
      </c>
      <c r="Q64" s="157">
        <f>SUM(O64:P65)</f>
        <v>100</v>
      </c>
    </row>
    <row r="65">
      <c r="A65" s="116"/>
      <c r="B65" s="117" t="s">
        <v>13</v>
      </c>
      <c r="C65" s="158">
        <f>((C56)/(E55))*100</f>
        <v>52.77777778</v>
      </c>
      <c r="D65" s="158">
        <f>((D56)/(E55))*100</f>
        <v>0</v>
      </c>
      <c r="E65" s="116"/>
      <c r="G65" s="116"/>
      <c r="H65" s="117" t="s">
        <v>13</v>
      </c>
      <c r="I65" s="165">
        <v>0.0</v>
      </c>
      <c r="J65" s="166">
        <v>0.0</v>
      </c>
      <c r="K65" s="116"/>
      <c r="M65" s="116"/>
      <c r="N65" s="117" t="s">
        <v>13</v>
      </c>
      <c r="O65" s="158">
        <f>((O56)/(Q55))*100</f>
        <v>0</v>
      </c>
      <c r="P65" s="158">
        <f>((P56)/(Q55))*100</f>
        <v>0</v>
      </c>
      <c r="Q65" s="116"/>
    </row>
    <row r="66">
      <c r="G66" s="159"/>
      <c r="H66" s="159"/>
      <c r="I66" s="159"/>
      <c r="J66" s="159"/>
      <c r="K66" s="159"/>
      <c r="M66" s="159"/>
      <c r="N66" s="159"/>
      <c r="O66" s="159"/>
      <c r="P66" s="159"/>
      <c r="Q66" s="159"/>
    </row>
    <row r="67">
      <c r="A67" s="160"/>
      <c r="B67" s="160"/>
      <c r="C67" s="160"/>
      <c r="D67" s="160"/>
      <c r="E67" s="160"/>
      <c r="F67" s="160"/>
      <c r="G67" s="167"/>
      <c r="H67" s="167"/>
      <c r="I67" s="167"/>
      <c r="J67" s="167"/>
      <c r="K67" s="167"/>
      <c r="L67" s="160"/>
      <c r="M67" s="167"/>
      <c r="N67" s="167"/>
      <c r="O67" s="167"/>
      <c r="P67" s="167"/>
      <c r="Q67" s="167"/>
      <c r="R67" s="160"/>
      <c r="S67" s="160"/>
      <c r="T67" s="160"/>
      <c r="U67" s="160"/>
      <c r="V67" s="160"/>
      <c r="W67" s="160"/>
      <c r="X67" s="160"/>
      <c r="Y67" s="160"/>
      <c r="Z67" s="160"/>
    </row>
    <row r="69">
      <c r="A69" s="1" t="s">
        <v>131</v>
      </c>
    </row>
    <row r="71">
      <c r="A71" s="95" t="s">
        <v>105</v>
      </c>
      <c r="B71" s="100" t="s">
        <v>132</v>
      </c>
      <c r="G71" s="95" t="s">
        <v>105</v>
      </c>
      <c r="H71" s="100" t="s">
        <v>133</v>
      </c>
      <c r="M71" s="95" t="s">
        <v>105</v>
      </c>
      <c r="N71" s="100" t="s">
        <v>134</v>
      </c>
    </row>
    <row r="72">
      <c r="A72" s="102" t="s">
        <v>40</v>
      </c>
      <c r="B72" s="102" t="s">
        <v>90</v>
      </c>
      <c r="C72" s="102" t="s">
        <v>120</v>
      </c>
      <c r="D72" s="102" t="s">
        <v>126</v>
      </c>
      <c r="E72" s="122" t="s">
        <v>95</v>
      </c>
      <c r="G72" s="102" t="s">
        <v>40</v>
      </c>
      <c r="H72" s="102" t="s">
        <v>90</v>
      </c>
      <c r="I72" s="102" t="s">
        <v>120</v>
      </c>
      <c r="J72" s="102" t="s">
        <v>126</v>
      </c>
      <c r="K72" s="122" t="s">
        <v>95</v>
      </c>
      <c r="M72" s="102" t="s">
        <v>40</v>
      </c>
      <c r="N72" s="102" t="s">
        <v>90</v>
      </c>
      <c r="O72" s="115" t="s">
        <v>120</v>
      </c>
      <c r="P72" s="115" t="s">
        <v>126</v>
      </c>
      <c r="Q72" s="122" t="s">
        <v>95</v>
      </c>
    </row>
    <row r="73">
      <c r="A73" s="112">
        <v>1.0</v>
      </c>
      <c r="B73" s="161" t="s">
        <v>12</v>
      </c>
      <c r="C73" s="58">
        <v>43.0</v>
      </c>
      <c r="D73" s="54">
        <v>0.0</v>
      </c>
      <c r="E73" s="146">
        <f>SUM(C73:D74)</f>
        <v>90</v>
      </c>
      <c r="G73" s="112">
        <v>1.0</v>
      </c>
      <c r="H73" s="161" t="s">
        <v>12</v>
      </c>
      <c r="I73" s="58">
        <v>9.0</v>
      </c>
      <c r="J73" s="54">
        <v>21.0</v>
      </c>
      <c r="K73" s="146">
        <f>SUM(I73:J74)</f>
        <v>59</v>
      </c>
      <c r="M73" s="112">
        <v>1.0</v>
      </c>
      <c r="N73" s="161" t="s">
        <v>12</v>
      </c>
      <c r="O73" s="168">
        <v>59.0</v>
      </c>
      <c r="P73" s="169">
        <v>0.0</v>
      </c>
      <c r="Q73" s="172">
        <f>SUM(O73:P74)</f>
        <v>87</v>
      </c>
    </row>
    <row r="74">
      <c r="A74" s="116"/>
      <c r="B74" s="162" t="s">
        <v>13</v>
      </c>
      <c r="C74" s="118">
        <v>47.0</v>
      </c>
      <c r="D74" s="118">
        <v>0.0</v>
      </c>
      <c r="E74" s="116"/>
      <c r="G74" s="116"/>
      <c r="H74" s="162" t="s">
        <v>13</v>
      </c>
      <c r="I74" s="118">
        <v>14.0</v>
      </c>
      <c r="J74" s="118">
        <v>15.0</v>
      </c>
      <c r="K74" s="116"/>
      <c r="M74" s="116"/>
      <c r="N74" s="162" t="s">
        <v>13</v>
      </c>
      <c r="O74" s="118">
        <v>16.0</v>
      </c>
      <c r="P74" s="118">
        <v>12.0</v>
      </c>
      <c r="Q74" s="116"/>
    </row>
    <row r="75">
      <c r="A75" s="112">
        <v>2.0</v>
      </c>
      <c r="B75" s="161" t="s">
        <v>12</v>
      </c>
      <c r="C75" s="63">
        <v>25.0</v>
      </c>
      <c r="D75" s="63">
        <v>0.0</v>
      </c>
      <c r="E75" s="146">
        <f>SUM(C75:D76)</f>
        <v>48</v>
      </c>
      <c r="G75" s="112">
        <v>2.0</v>
      </c>
      <c r="H75" s="161" t="s">
        <v>12</v>
      </c>
      <c r="I75" s="63">
        <v>12.0</v>
      </c>
      <c r="J75" s="63">
        <v>26.0</v>
      </c>
      <c r="K75" s="146">
        <f>SUM(I75:J76)</f>
        <v>71</v>
      </c>
      <c r="M75" s="112">
        <v>2.0</v>
      </c>
      <c r="N75" s="161" t="s">
        <v>12</v>
      </c>
      <c r="O75" s="169">
        <v>36.0</v>
      </c>
      <c r="P75" s="169">
        <v>0.0</v>
      </c>
      <c r="Q75" s="172">
        <f>SUM(O75:P76)</f>
        <v>63</v>
      </c>
    </row>
    <row r="76">
      <c r="A76" s="116"/>
      <c r="B76" s="162" t="s">
        <v>13</v>
      </c>
      <c r="C76" s="171">
        <v>23.0</v>
      </c>
      <c r="D76" s="171">
        <v>0.0</v>
      </c>
      <c r="E76" s="116"/>
      <c r="G76" s="116"/>
      <c r="H76" s="162" t="s">
        <v>13</v>
      </c>
      <c r="I76" s="118">
        <v>14.0</v>
      </c>
      <c r="J76" s="118">
        <v>19.0</v>
      </c>
      <c r="K76" s="116"/>
      <c r="M76" s="116"/>
      <c r="N76" s="162" t="s">
        <v>13</v>
      </c>
      <c r="O76" s="118">
        <v>15.0</v>
      </c>
      <c r="P76" s="118">
        <v>12.0</v>
      </c>
      <c r="Q76" s="116"/>
    </row>
    <row r="77">
      <c r="A77" s="112">
        <v>3.0</v>
      </c>
      <c r="B77" s="161" t="s">
        <v>12</v>
      </c>
      <c r="C77" s="169">
        <v>51.0</v>
      </c>
      <c r="D77" s="169">
        <v>0.0</v>
      </c>
      <c r="E77" s="146">
        <f>SUM(C77:D78)</f>
        <v>92</v>
      </c>
      <c r="G77" s="112">
        <v>3.0</v>
      </c>
      <c r="H77" s="161" t="s">
        <v>12</v>
      </c>
      <c r="I77" s="63">
        <v>10.0</v>
      </c>
      <c r="J77" s="63">
        <v>23.0</v>
      </c>
      <c r="K77" s="146">
        <f>SUM(I77:J78)</f>
        <v>59</v>
      </c>
      <c r="M77" s="112">
        <v>3.0</v>
      </c>
      <c r="N77" s="161" t="s">
        <v>12</v>
      </c>
      <c r="O77" s="169">
        <v>46.0</v>
      </c>
      <c r="P77" s="169">
        <v>0.0</v>
      </c>
      <c r="Q77" s="172">
        <f>SUM(O77:P78)</f>
        <v>89</v>
      </c>
    </row>
    <row r="78">
      <c r="A78" s="116"/>
      <c r="B78" s="163" t="s">
        <v>13</v>
      </c>
      <c r="C78" s="171">
        <v>41.0</v>
      </c>
      <c r="D78" s="171">
        <v>0.0</v>
      </c>
      <c r="E78" s="116"/>
      <c r="G78" s="116"/>
      <c r="H78" s="163" t="s">
        <v>13</v>
      </c>
      <c r="I78" s="171">
        <v>11.0</v>
      </c>
      <c r="J78" s="171">
        <v>15.0</v>
      </c>
      <c r="K78" s="116"/>
      <c r="M78" s="116"/>
      <c r="N78" s="162" t="s">
        <v>13</v>
      </c>
      <c r="O78" s="118">
        <v>16.0</v>
      </c>
      <c r="P78" s="118">
        <v>27.0</v>
      </c>
      <c r="Q78" s="116"/>
    </row>
    <row r="79">
      <c r="A79" s="155"/>
      <c r="B79" s="155"/>
      <c r="C79" s="155"/>
      <c r="D79" s="155"/>
      <c r="E79" s="155"/>
      <c r="G79" s="155"/>
      <c r="H79" s="155"/>
      <c r="I79" s="155"/>
      <c r="J79" s="155"/>
      <c r="K79" s="155"/>
    </row>
    <row r="80">
      <c r="A80" s="95" t="s">
        <v>106</v>
      </c>
      <c r="B80" s="100" t="s">
        <v>132</v>
      </c>
      <c r="G80" s="95" t="s">
        <v>106</v>
      </c>
      <c r="H80" s="100" t="s">
        <v>133</v>
      </c>
      <c r="M80" s="95" t="s">
        <v>106</v>
      </c>
      <c r="N80" s="100" t="s">
        <v>134</v>
      </c>
    </row>
    <row r="81">
      <c r="A81" s="102" t="s">
        <v>40</v>
      </c>
      <c r="B81" s="102" t="s">
        <v>90</v>
      </c>
      <c r="C81" s="102" t="s">
        <v>120</v>
      </c>
      <c r="D81" s="102" t="s">
        <v>121</v>
      </c>
      <c r="E81" s="102" t="s">
        <v>95</v>
      </c>
      <c r="G81" s="102" t="s">
        <v>40</v>
      </c>
      <c r="H81" s="102" t="s">
        <v>90</v>
      </c>
      <c r="I81" s="102" t="s">
        <v>120</v>
      </c>
      <c r="J81" s="102" t="s">
        <v>121</v>
      </c>
      <c r="K81" s="102" t="s">
        <v>95</v>
      </c>
      <c r="M81" s="102" t="s">
        <v>40</v>
      </c>
      <c r="N81" s="102" t="s">
        <v>90</v>
      </c>
      <c r="O81" s="102" t="s">
        <v>120</v>
      </c>
      <c r="P81" s="102" t="s">
        <v>121</v>
      </c>
      <c r="Q81" s="102" t="s">
        <v>95</v>
      </c>
    </row>
    <row r="82">
      <c r="A82" s="112">
        <v>1.0</v>
      </c>
      <c r="B82" s="66" t="s">
        <v>12</v>
      </c>
      <c r="C82" s="156">
        <f>((C73)/(E73))*100</f>
        <v>47.77777778</v>
      </c>
      <c r="D82" s="156">
        <f>((D73)/(E73))*100</f>
        <v>0</v>
      </c>
      <c r="E82" s="157">
        <f>SUM(C82:D83)</f>
        <v>100</v>
      </c>
      <c r="G82" s="112">
        <v>1.0</v>
      </c>
      <c r="H82" s="66" t="s">
        <v>12</v>
      </c>
      <c r="I82" s="156">
        <f>((I73)/(K73))*100</f>
        <v>15.25423729</v>
      </c>
      <c r="J82" s="156">
        <f>((J73)/(K73))*100</f>
        <v>35.59322034</v>
      </c>
      <c r="K82" s="157">
        <f>SUM(I82:J83)</f>
        <v>100</v>
      </c>
      <c r="M82" s="112">
        <v>1.0</v>
      </c>
      <c r="N82" s="66" t="s">
        <v>12</v>
      </c>
      <c r="O82" s="156">
        <f>((O73)/(Q73))*100</f>
        <v>67.81609195</v>
      </c>
      <c r="P82" s="156">
        <f>((P73)/(Q73))*100</f>
        <v>0</v>
      </c>
      <c r="Q82" s="157">
        <f>SUM(O82:P83)</f>
        <v>100</v>
      </c>
    </row>
    <row r="83">
      <c r="A83" s="116"/>
      <c r="B83" s="117" t="s">
        <v>13</v>
      </c>
      <c r="C83" s="158">
        <f>((C74)/(E73))*100</f>
        <v>52.22222222</v>
      </c>
      <c r="D83" s="158">
        <f>((D74)/(E73))*100</f>
        <v>0</v>
      </c>
      <c r="E83" s="116"/>
      <c r="G83" s="116"/>
      <c r="H83" s="117" t="s">
        <v>13</v>
      </c>
      <c r="I83" s="158">
        <f>((I74)/(K73))*100</f>
        <v>23.72881356</v>
      </c>
      <c r="J83" s="158">
        <f>((J74)/(K73))*100</f>
        <v>25.42372881</v>
      </c>
      <c r="K83" s="116"/>
      <c r="M83" s="116"/>
      <c r="N83" s="117" t="s">
        <v>13</v>
      </c>
      <c r="O83" s="158">
        <f>((O74)/(Q73))*100</f>
        <v>18.3908046</v>
      </c>
      <c r="P83" s="158">
        <f>((P74)/(Q73))*100</f>
        <v>13.79310345</v>
      </c>
      <c r="Q83" s="116"/>
    </row>
    <row r="84">
      <c r="A84" s="112">
        <v>2.0</v>
      </c>
      <c r="B84" s="66" t="s">
        <v>12</v>
      </c>
      <c r="C84" s="156">
        <f>((C75)/(E75))*100</f>
        <v>52.08333333</v>
      </c>
      <c r="D84" s="156">
        <f>((D75)/(E75))*100</f>
        <v>0</v>
      </c>
      <c r="E84" s="157">
        <f>SUM(C84:D85)</f>
        <v>100</v>
      </c>
      <c r="G84" s="112">
        <v>2.0</v>
      </c>
      <c r="H84" s="66" t="s">
        <v>12</v>
      </c>
      <c r="I84" s="156">
        <f>((I75)/(K75))*100</f>
        <v>16.90140845</v>
      </c>
      <c r="J84" s="156">
        <f>((J75)/(K75))*100</f>
        <v>36.61971831</v>
      </c>
      <c r="K84" s="157">
        <f>SUM(I84:J85)</f>
        <v>100</v>
      </c>
      <c r="M84" s="112">
        <v>2.0</v>
      </c>
      <c r="N84" s="66" t="s">
        <v>12</v>
      </c>
      <c r="O84" s="156">
        <f>((O75)/(Q75))*100</f>
        <v>57.14285714</v>
      </c>
      <c r="P84" s="156">
        <f>((P75)/(Q75))*100</f>
        <v>0</v>
      </c>
      <c r="Q84" s="157">
        <f>SUM(O84:P85)</f>
        <v>100</v>
      </c>
    </row>
    <row r="85">
      <c r="A85" s="116"/>
      <c r="B85" s="117" t="s">
        <v>13</v>
      </c>
      <c r="C85" s="158">
        <f>((C76)/(E75))*100</f>
        <v>47.91666667</v>
      </c>
      <c r="D85" s="158">
        <f>((D76)/(E75))*100</f>
        <v>0</v>
      </c>
      <c r="E85" s="116"/>
      <c r="G85" s="116"/>
      <c r="H85" s="117" t="s">
        <v>13</v>
      </c>
      <c r="I85" s="158">
        <f>((I76)/(K75))*100</f>
        <v>19.71830986</v>
      </c>
      <c r="J85" s="158">
        <f>((J76)/(K75))*100</f>
        <v>26.76056338</v>
      </c>
      <c r="K85" s="116"/>
      <c r="M85" s="116"/>
      <c r="N85" s="117" t="s">
        <v>13</v>
      </c>
      <c r="O85" s="158">
        <f>((O76)/(Q75))*100</f>
        <v>23.80952381</v>
      </c>
      <c r="P85" s="158">
        <f>((P76)/(Q75))*100</f>
        <v>19.04761905</v>
      </c>
      <c r="Q85" s="116"/>
    </row>
    <row r="86">
      <c r="A86" s="112">
        <v>3.0</v>
      </c>
      <c r="B86" s="66" t="s">
        <v>12</v>
      </c>
      <c r="C86" s="156">
        <f>((C77)/(E77))*100</f>
        <v>55.43478261</v>
      </c>
      <c r="D86" s="156">
        <f>((D77)/(E77))*100</f>
        <v>0</v>
      </c>
      <c r="E86" s="157">
        <f>SUM(C86:D87)</f>
        <v>100</v>
      </c>
      <c r="G86" s="112">
        <v>3.0</v>
      </c>
      <c r="H86" s="66" t="s">
        <v>12</v>
      </c>
      <c r="I86" s="156">
        <f>((I77)/(K77))*100</f>
        <v>16.94915254</v>
      </c>
      <c r="J86" s="156">
        <f>((J77)/(K77))*100</f>
        <v>38.98305085</v>
      </c>
      <c r="K86" s="157">
        <f>SUM(I86:J87)</f>
        <v>100</v>
      </c>
      <c r="M86" s="112">
        <v>3.0</v>
      </c>
      <c r="N86" s="66" t="s">
        <v>12</v>
      </c>
      <c r="O86" s="156">
        <f>((O77)/(Q77))*100</f>
        <v>51.68539326</v>
      </c>
      <c r="P86" s="156">
        <f>((P77)/(Q77))*100</f>
        <v>0</v>
      </c>
      <c r="Q86" s="157">
        <f>SUM(O86:P87)</f>
        <v>100</v>
      </c>
    </row>
    <row r="87">
      <c r="A87" s="116"/>
      <c r="B87" s="117" t="s">
        <v>13</v>
      </c>
      <c r="C87" s="158">
        <f>((C78)/(E77))*100</f>
        <v>44.56521739</v>
      </c>
      <c r="D87" s="158">
        <f>((D78)/(E77))*100</f>
        <v>0</v>
      </c>
      <c r="E87" s="116"/>
      <c r="G87" s="116"/>
      <c r="H87" s="117" t="s">
        <v>13</v>
      </c>
      <c r="I87" s="158">
        <f>((I78)/(K77))*100</f>
        <v>18.6440678</v>
      </c>
      <c r="J87" s="158">
        <f>((J78)/(K77))*100</f>
        <v>25.42372881</v>
      </c>
      <c r="K87" s="116"/>
      <c r="M87" s="116"/>
      <c r="N87" s="117" t="s">
        <v>13</v>
      </c>
      <c r="O87" s="158">
        <f>((O78)/(Q77))*100</f>
        <v>17.97752809</v>
      </c>
      <c r="P87" s="158">
        <f>((P78)/(Q77))*100</f>
        <v>30.33707865</v>
      </c>
      <c r="Q87" s="116"/>
    </row>
    <row r="88">
      <c r="G88" s="159"/>
      <c r="H88" s="159"/>
      <c r="I88" s="159"/>
      <c r="J88" s="159"/>
      <c r="K88" s="159"/>
    </row>
    <row r="89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</row>
    <row r="91">
      <c r="A91" s="1" t="s">
        <v>135</v>
      </c>
    </row>
    <row r="93">
      <c r="A93" s="95" t="s">
        <v>105</v>
      </c>
      <c r="B93" s="100" t="s">
        <v>136</v>
      </c>
      <c r="G93" s="95" t="s">
        <v>105</v>
      </c>
      <c r="H93" s="100" t="s">
        <v>137</v>
      </c>
      <c r="M93" s="95" t="s">
        <v>105</v>
      </c>
      <c r="N93" s="100" t="s">
        <v>138</v>
      </c>
    </row>
    <row r="94">
      <c r="A94" s="102" t="s">
        <v>40</v>
      </c>
      <c r="B94" s="102" t="s">
        <v>90</v>
      </c>
      <c r="C94" s="102" t="s">
        <v>120</v>
      </c>
      <c r="D94" s="102" t="s">
        <v>126</v>
      </c>
      <c r="E94" s="122" t="s">
        <v>95</v>
      </c>
      <c r="G94" s="102" t="s">
        <v>40</v>
      </c>
      <c r="H94" s="102" t="s">
        <v>90</v>
      </c>
      <c r="I94" s="102" t="s">
        <v>120</v>
      </c>
      <c r="J94" s="102" t="s">
        <v>126</v>
      </c>
      <c r="K94" s="122" t="s">
        <v>95</v>
      </c>
      <c r="M94" s="102" t="s">
        <v>40</v>
      </c>
      <c r="N94" s="102" t="s">
        <v>90</v>
      </c>
      <c r="O94" s="115" t="s">
        <v>120</v>
      </c>
      <c r="P94" s="115" t="s">
        <v>126</v>
      </c>
      <c r="Q94" s="122" t="s">
        <v>95</v>
      </c>
    </row>
    <row r="95">
      <c r="A95" s="112">
        <v>1.0</v>
      </c>
      <c r="B95" s="161" t="s">
        <v>12</v>
      </c>
      <c r="C95" s="58">
        <v>51.0</v>
      </c>
      <c r="D95" s="54">
        <v>0.0</v>
      </c>
      <c r="E95" s="146">
        <f>SUM(C95:D96)</f>
        <v>95</v>
      </c>
      <c r="G95" s="112">
        <v>1.0</v>
      </c>
      <c r="H95" s="161" t="s">
        <v>12</v>
      </c>
      <c r="I95" s="58">
        <v>1.0</v>
      </c>
      <c r="J95" s="54">
        <f>4+19+4+4</f>
        <v>31</v>
      </c>
      <c r="K95" s="146">
        <f>SUM(I95:J96)</f>
        <v>40</v>
      </c>
      <c r="M95" s="112">
        <v>1.0</v>
      </c>
      <c r="N95" s="161" t="s">
        <v>12</v>
      </c>
      <c r="O95" s="168">
        <f>36+4+3+1</f>
        <v>44</v>
      </c>
      <c r="P95" s="169">
        <v>0.0</v>
      </c>
      <c r="Q95" s="146">
        <f>SUM(O95:P96)</f>
        <v>47</v>
      </c>
    </row>
    <row r="96">
      <c r="A96" s="116"/>
      <c r="B96" s="162" t="s">
        <v>13</v>
      </c>
      <c r="C96" s="118">
        <v>44.0</v>
      </c>
      <c r="D96" s="118">
        <v>0.0</v>
      </c>
      <c r="E96" s="116"/>
      <c r="G96" s="116"/>
      <c r="H96" s="162" t="s">
        <v>13</v>
      </c>
      <c r="I96" s="171">
        <v>0.0</v>
      </c>
      <c r="J96" s="171">
        <f>2+3+2+1</f>
        <v>8</v>
      </c>
      <c r="K96" s="116"/>
      <c r="M96" s="116"/>
      <c r="N96" s="162" t="s">
        <v>13</v>
      </c>
      <c r="O96" s="118">
        <v>0.0</v>
      </c>
      <c r="P96" s="118">
        <f>2+1+0</f>
        <v>3</v>
      </c>
      <c r="Q96" s="116"/>
    </row>
    <row r="97">
      <c r="A97" s="112">
        <v>2.0</v>
      </c>
      <c r="B97" s="161" t="s">
        <v>12</v>
      </c>
      <c r="C97" s="63">
        <v>51.0</v>
      </c>
      <c r="D97" s="63">
        <v>0.0</v>
      </c>
      <c r="E97" s="146">
        <f>SUM(C97:D98)</f>
        <v>98</v>
      </c>
      <c r="G97" s="112">
        <v>2.0</v>
      </c>
      <c r="H97" s="161" t="s">
        <v>12</v>
      </c>
      <c r="I97" s="169">
        <v>1.0</v>
      </c>
      <c r="J97" s="169">
        <f>8+17+12+1</f>
        <v>38</v>
      </c>
      <c r="K97" s="146">
        <f>SUM(I97:J98)</f>
        <v>50</v>
      </c>
      <c r="M97" s="112">
        <v>2.0</v>
      </c>
      <c r="N97" s="161" t="s">
        <v>12</v>
      </c>
      <c r="O97" s="63">
        <f>37+25+6</f>
        <v>68</v>
      </c>
      <c r="P97" s="173">
        <v>0.0</v>
      </c>
      <c r="Q97" s="174">
        <f>SUM(O97:P98)</f>
        <v>72</v>
      </c>
    </row>
    <row r="98">
      <c r="A98" s="116"/>
      <c r="B98" s="162" t="s">
        <v>13</v>
      </c>
      <c r="C98" s="171">
        <v>47.0</v>
      </c>
      <c r="D98" s="171">
        <v>0.0</v>
      </c>
      <c r="E98" s="116"/>
      <c r="G98" s="116"/>
      <c r="H98" s="162" t="s">
        <v>13</v>
      </c>
      <c r="I98" s="118">
        <v>0.0</v>
      </c>
      <c r="J98" s="118">
        <f>1+6+2+2</f>
        <v>11</v>
      </c>
      <c r="K98" s="116"/>
      <c r="M98" s="116"/>
      <c r="N98" s="162" t="s">
        <v>13</v>
      </c>
      <c r="O98" s="118">
        <v>0.0</v>
      </c>
      <c r="P98" s="175">
        <f>2+2</f>
        <v>4</v>
      </c>
      <c r="Q98" s="176"/>
    </row>
    <row r="99">
      <c r="A99" s="112">
        <v>3.0</v>
      </c>
      <c r="B99" s="161" t="s">
        <v>12</v>
      </c>
      <c r="C99" s="169">
        <v>44.0</v>
      </c>
      <c r="D99" s="169">
        <v>0.0</v>
      </c>
      <c r="E99" s="146">
        <f>SUM(C99:D100)</f>
        <v>83</v>
      </c>
      <c r="G99" s="112">
        <v>3.0</v>
      </c>
      <c r="H99" s="161" t="s">
        <v>12</v>
      </c>
      <c r="I99" s="63">
        <v>0.0</v>
      </c>
      <c r="J99" s="63">
        <v>46.0</v>
      </c>
      <c r="K99" s="146">
        <f>SUM(I99:J100)</f>
        <v>65</v>
      </c>
      <c r="M99" s="112">
        <v>3.0</v>
      </c>
      <c r="N99" s="161" t="s">
        <v>12</v>
      </c>
      <c r="O99" s="63">
        <f>7+40+6+4</f>
        <v>57</v>
      </c>
      <c r="P99" s="63">
        <v>0.0</v>
      </c>
      <c r="Q99" s="146">
        <f>SUM(O99:P100)</f>
        <v>64</v>
      </c>
    </row>
    <row r="100">
      <c r="A100" s="116"/>
      <c r="B100" s="163" t="s">
        <v>13</v>
      </c>
      <c r="C100" s="171">
        <v>39.0</v>
      </c>
      <c r="D100" s="171">
        <v>0.0</v>
      </c>
      <c r="E100" s="116"/>
      <c r="G100" s="116"/>
      <c r="H100" s="163" t="s">
        <v>13</v>
      </c>
      <c r="I100" s="171">
        <v>0.0</v>
      </c>
      <c r="J100" s="171">
        <v>19.0</v>
      </c>
      <c r="K100" s="116"/>
      <c r="M100" s="116"/>
      <c r="N100" s="163" t="s">
        <v>13</v>
      </c>
      <c r="O100" s="171">
        <v>0.0</v>
      </c>
      <c r="P100" s="171">
        <f>4+3</f>
        <v>7</v>
      </c>
      <c r="Q100" s="116"/>
    </row>
    <row r="101">
      <c r="A101" s="155"/>
      <c r="B101" s="155"/>
      <c r="C101" s="155"/>
      <c r="D101" s="155"/>
      <c r="E101" s="155"/>
      <c r="G101" s="155"/>
      <c r="H101" s="155"/>
      <c r="I101" s="155"/>
      <c r="J101" s="155"/>
      <c r="K101" s="155"/>
      <c r="M101" s="155"/>
      <c r="N101" s="155"/>
      <c r="O101" s="155"/>
      <c r="P101" s="155"/>
      <c r="Q101" s="155"/>
    </row>
    <row r="102">
      <c r="A102" s="95" t="s">
        <v>106</v>
      </c>
      <c r="B102" s="100" t="s">
        <v>136</v>
      </c>
      <c r="G102" s="95" t="s">
        <v>106</v>
      </c>
      <c r="H102" s="100" t="s">
        <v>137</v>
      </c>
      <c r="M102" s="95" t="s">
        <v>106</v>
      </c>
      <c r="N102" s="100" t="s">
        <v>138</v>
      </c>
    </row>
    <row r="103">
      <c r="A103" s="102" t="s">
        <v>40</v>
      </c>
      <c r="B103" s="102" t="s">
        <v>90</v>
      </c>
      <c r="C103" s="102" t="s">
        <v>120</v>
      </c>
      <c r="D103" s="102" t="s">
        <v>121</v>
      </c>
      <c r="E103" s="102" t="s">
        <v>95</v>
      </c>
      <c r="G103" s="102" t="s">
        <v>40</v>
      </c>
      <c r="H103" s="102" t="s">
        <v>90</v>
      </c>
      <c r="I103" s="102" t="s">
        <v>120</v>
      </c>
      <c r="J103" s="102" t="s">
        <v>121</v>
      </c>
      <c r="K103" s="102" t="s">
        <v>95</v>
      </c>
      <c r="M103" s="102" t="s">
        <v>40</v>
      </c>
      <c r="N103" s="102" t="s">
        <v>90</v>
      </c>
      <c r="O103" s="102" t="s">
        <v>120</v>
      </c>
      <c r="P103" s="102" t="s">
        <v>121</v>
      </c>
      <c r="Q103" s="102" t="s">
        <v>95</v>
      </c>
    </row>
    <row r="104">
      <c r="A104" s="112">
        <v>1.0</v>
      </c>
      <c r="B104" s="66" t="s">
        <v>12</v>
      </c>
      <c r="C104" s="156">
        <f>((C95)/(E95))*100</f>
        <v>53.68421053</v>
      </c>
      <c r="D104" s="156">
        <f>((D95)/(E95))*100</f>
        <v>0</v>
      </c>
      <c r="E104" s="157">
        <f>SUM(C104:D105)</f>
        <v>100</v>
      </c>
      <c r="G104" s="112">
        <v>1.0</v>
      </c>
      <c r="H104" s="66" t="s">
        <v>12</v>
      </c>
      <c r="I104" s="156">
        <f>((I95)/(K95))*100</f>
        <v>2.5</v>
      </c>
      <c r="J104" s="156">
        <f>((J95)/(K95))*100</f>
        <v>77.5</v>
      </c>
      <c r="K104" s="157">
        <f>SUM(I104:J105)</f>
        <v>100</v>
      </c>
      <c r="M104" s="112">
        <v>1.0</v>
      </c>
      <c r="N104" s="66" t="s">
        <v>12</v>
      </c>
      <c r="O104" s="156">
        <f>((O95)/(Q95))*100</f>
        <v>93.61702128</v>
      </c>
      <c r="P104" s="156">
        <f>((P95)/(Q95))*100</f>
        <v>0</v>
      </c>
      <c r="Q104" s="157">
        <f>SUM(O104:P105)</f>
        <v>100</v>
      </c>
    </row>
    <row r="105">
      <c r="A105" s="116"/>
      <c r="B105" s="117" t="s">
        <v>13</v>
      </c>
      <c r="C105" s="158">
        <f>((C96)/(E95))*100</f>
        <v>46.31578947</v>
      </c>
      <c r="D105" s="158">
        <f>((D96)/(E95))*100</f>
        <v>0</v>
      </c>
      <c r="E105" s="116"/>
      <c r="G105" s="116"/>
      <c r="H105" s="117" t="s">
        <v>13</v>
      </c>
      <c r="I105" s="158">
        <f>((I96)/(K95))*100</f>
        <v>0</v>
      </c>
      <c r="J105" s="158">
        <f>((J96)/(K95))*100</f>
        <v>20</v>
      </c>
      <c r="K105" s="116"/>
      <c r="M105" s="116"/>
      <c r="N105" s="117" t="s">
        <v>13</v>
      </c>
      <c r="O105" s="158">
        <f>((O96)/(Q95))*100</f>
        <v>0</v>
      </c>
      <c r="P105" s="158">
        <f>((P96)/(Q95))*100</f>
        <v>6.382978723</v>
      </c>
      <c r="Q105" s="116"/>
    </row>
    <row r="106">
      <c r="A106" s="112">
        <v>2.0</v>
      </c>
      <c r="B106" s="66" t="s">
        <v>12</v>
      </c>
      <c r="C106" s="156">
        <f>((C97)/(E97))*100</f>
        <v>52.04081633</v>
      </c>
      <c r="D106" s="156">
        <f>((D97)/(E97))*100</f>
        <v>0</v>
      </c>
      <c r="E106" s="157">
        <f>SUM(C106:D107)</f>
        <v>100</v>
      </c>
      <c r="G106" s="112">
        <v>2.0</v>
      </c>
      <c r="H106" s="66" t="s">
        <v>12</v>
      </c>
      <c r="I106" s="156">
        <f>((I97)/(K97))*100</f>
        <v>2</v>
      </c>
      <c r="J106" s="156">
        <f>((J97)/(K97))*100</f>
        <v>76</v>
      </c>
      <c r="K106" s="157">
        <f>SUM(I106:J107)</f>
        <v>100</v>
      </c>
      <c r="M106" s="112">
        <v>2.0</v>
      </c>
      <c r="N106" s="66" t="s">
        <v>12</v>
      </c>
      <c r="O106" s="156">
        <f>((O97)/(Q97))*100</f>
        <v>94.44444444</v>
      </c>
      <c r="P106" s="156">
        <f>((P97)/(Q97))*100</f>
        <v>0</v>
      </c>
      <c r="Q106" s="157">
        <f>SUM(O106:P107)</f>
        <v>100</v>
      </c>
    </row>
    <row r="107">
      <c r="A107" s="116"/>
      <c r="B107" s="117" t="s">
        <v>13</v>
      </c>
      <c r="C107" s="158">
        <f>((C98)/(E97))*100</f>
        <v>47.95918367</v>
      </c>
      <c r="D107" s="158">
        <f>((D98)/(E97))*100</f>
        <v>0</v>
      </c>
      <c r="E107" s="116"/>
      <c r="G107" s="116"/>
      <c r="H107" s="117" t="s">
        <v>13</v>
      </c>
      <c r="I107" s="158">
        <f>((I98)/(K97))*100</f>
        <v>0</v>
      </c>
      <c r="J107" s="158">
        <f>((J98)/(K97))*100</f>
        <v>22</v>
      </c>
      <c r="K107" s="116"/>
      <c r="M107" s="116"/>
      <c r="N107" s="117" t="s">
        <v>13</v>
      </c>
      <c r="O107" s="158">
        <f>((O98)/(Q97))*100</f>
        <v>0</v>
      </c>
      <c r="P107" s="158">
        <f>((P98)/(Q97))*100</f>
        <v>5.555555556</v>
      </c>
      <c r="Q107" s="116"/>
    </row>
    <row r="108">
      <c r="A108" s="112">
        <v>3.0</v>
      </c>
      <c r="B108" s="66" t="s">
        <v>12</v>
      </c>
      <c r="C108" s="156">
        <f>((C99)/(E99))*100</f>
        <v>53.01204819</v>
      </c>
      <c r="D108" s="156">
        <f>((D99)/(E99))*100</f>
        <v>0</v>
      </c>
      <c r="E108" s="157">
        <f>SUM(C108:D109)</f>
        <v>100</v>
      </c>
      <c r="G108" s="112">
        <v>3.0</v>
      </c>
      <c r="H108" s="66" t="s">
        <v>12</v>
      </c>
      <c r="I108" s="156">
        <f>((I99)/(K99))*100</f>
        <v>0</v>
      </c>
      <c r="J108" s="156">
        <f>((J99)/(K99))*100</f>
        <v>70.76923077</v>
      </c>
      <c r="K108" s="157">
        <f>SUM(I108:J109)</f>
        <v>100</v>
      </c>
      <c r="M108" s="112">
        <v>3.0</v>
      </c>
      <c r="N108" s="66" t="s">
        <v>12</v>
      </c>
      <c r="O108" s="156">
        <f>((O99)/(Q99))*100</f>
        <v>89.0625</v>
      </c>
      <c r="P108" s="156">
        <f>((P99)/(Q99))*100</f>
        <v>0</v>
      </c>
      <c r="Q108" s="157">
        <f>SUM(O108:P109)</f>
        <v>100</v>
      </c>
    </row>
    <row r="109">
      <c r="A109" s="116"/>
      <c r="B109" s="117" t="s">
        <v>13</v>
      </c>
      <c r="C109" s="158">
        <f>((C100)/(E99))*100</f>
        <v>46.98795181</v>
      </c>
      <c r="D109" s="158">
        <f>((D100)/(E99))*100</f>
        <v>0</v>
      </c>
      <c r="E109" s="116"/>
      <c r="G109" s="116"/>
      <c r="H109" s="117" t="s">
        <v>13</v>
      </c>
      <c r="I109" s="158">
        <f>((I100)/(K99))*100</f>
        <v>0</v>
      </c>
      <c r="J109" s="158">
        <f>((J100)/(K99))*100</f>
        <v>29.23076923</v>
      </c>
      <c r="K109" s="116"/>
      <c r="M109" s="116"/>
      <c r="N109" s="117" t="s">
        <v>13</v>
      </c>
      <c r="O109" s="158">
        <f>((O100)/(Q99))*100</f>
        <v>0</v>
      </c>
      <c r="P109" s="158">
        <f>((P100)/(Q99))*100</f>
        <v>10.9375</v>
      </c>
      <c r="Q109" s="116"/>
    </row>
    <row r="114">
      <c r="A114" s="159"/>
      <c r="B114" s="159"/>
      <c r="C114" s="159"/>
      <c r="D114" s="159"/>
      <c r="E114" s="159"/>
      <c r="M114" s="159"/>
      <c r="N114" s="159"/>
      <c r="O114" s="159"/>
      <c r="P114" s="159"/>
      <c r="Q114" s="159"/>
    </row>
  </sheetData>
  <mergeCells count="210">
    <mergeCell ref="A16:A17"/>
    <mergeCell ref="A18:A19"/>
    <mergeCell ref="A20:A21"/>
    <mergeCell ref="B27:D27"/>
    <mergeCell ref="A29:A30"/>
    <mergeCell ref="E29:E30"/>
    <mergeCell ref="E31:E32"/>
    <mergeCell ref="E33:E34"/>
    <mergeCell ref="B36:D36"/>
    <mergeCell ref="E38:E39"/>
    <mergeCell ref="G38:G39"/>
    <mergeCell ref="E40:E41"/>
    <mergeCell ref="G40:G41"/>
    <mergeCell ref="G42:G43"/>
    <mergeCell ref="E42:E43"/>
    <mergeCell ref="B49:D49"/>
    <mergeCell ref="E51:E52"/>
    <mergeCell ref="G51:G52"/>
    <mergeCell ref="E53:E54"/>
    <mergeCell ref="G53:G54"/>
    <mergeCell ref="G55:G56"/>
    <mergeCell ref="E55:E56"/>
    <mergeCell ref="B58:D58"/>
    <mergeCell ref="E60:E61"/>
    <mergeCell ref="G60:G61"/>
    <mergeCell ref="E62:E63"/>
    <mergeCell ref="G62:G63"/>
    <mergeCell ref="G64:G65"/>
    <mergeCell ref="E77:E78"/>
    <mergeCell ref="B80:D80"/>
    <mergeCell ref="E82:E83"/>
    <mergeCell ref="G82:G83"/>
    <mergeCell ref="E84:E85"/>
    <mergeCell ref="G84:G85"/>
    <mergeCell ref="E64:E65"/>
    <mergeCell ref="B71:D71"/>
    <mergeCell ref="E73:E74"/>
    <mergeCell ref="G73:G74"/>
    <mergeCell ref="E75:E76"/>
    <mergeCell ref="G75:G76"/>
    <mergeCell ref="G77:G78"/>
    <mergeCell ref="A82:A83"/>
    <mergeCell ref="A84:A85"/>
    <mergeCell ref="M7:M8"/>
    <mergeCell ref="Q7:Q8"/>
    <mergeCell ref="B5:D5"/>
    <mergeCell ref="H5:J5"/>
    <mergeCell ref="N5:P5"/>
    <mergeCell ref="A7:A8"/>
    <mergeCell ref="G7:G8"/>
    <mergeCell ref="A9:A10"/>
    <mergeCell ref="G9:G10"/>
    <mergeCell ref="E7:E8"/>
    <mergeCell ref="E9:E10"/>
    <mergeCell ref="A11:A12"/>
    <mergeCell ref="G11:G12"/>
    <mergeCell ref="B14:D14"/>
    <mergeCell ref="H14:J14"/>
    <mergeCell ref="G16:G17"/>
    <mergeCell ref="G29:G30"/>
    <mergeCell ref="G31:G32"/>
    <mergeCell ref="G33:G34"/>
    <mergeCell ref="E11:E12"/>
    <mergeCell ref="E16:E17"/>
    <mergeCell ref="E18:E19"/>
    <mergeCell ref="G18:G19"/>
    <mergeCell ref="E20:E21"/>
    <mergeCell ref="G20:G21"/>
    <mergeCell ref="H27:J27"/>
    <mergeCell ref="H58:J58"/>
    <mergeCell ref="H71:J71"/>
    <mergeCell ref="H80:J80"/>
    <mergeCell ref="M42:M43"/>
    <mergeCell ref="M51:M52"/>
    <mergeCell ref="M53:M54"/>
    <mergeCell ref="M55:M56"/>
    <mergeCell ref="M60:M61"/>
    <mergeCell ref="M62:M63"/>
    <mergeCell ref="M64:M65"/>
    <mergeCell ref="Q84:Q85"/>
    <mergeCell ref="Q16:Q17"/>
    <mergeCell ref="Q18:Q19"/>
    <mergeCell ref="M9:M10"/>
    <mergeCell ref="Q9:Q10"/>
    <mergeCell ref="M11:M12"/>
    <mergeCell ref="Q11:Q12"/>
    <mergeCell ref="N14:P14"/>
    <mergeCell ref="M16:M17"/>
    <mergeCell ref="M18:M19"/>
    <mergeCell ref="Q33:Q34"/>
    <mergeCell ref="N36:P36"/>
    <mergeCell ref="M20:M21"/>
    <mergeCell ref="Q20:Q21"/>
    <mergeCell ref="N27:P27"/>
    <mergeCell ref="M29:M30"/>
    <mergeCell ref="Q29:Q30"/>
    <mergeCell ref="M31:M32"/>
    <mergeCell ref="Q31:Q32"/>
    <mergeCell ref="K7:K8"/>
    <mergeCell ref="K9:K10"/>
    <mergeCell ref="K11:K12"/>
    <mergeCell ref="K16:K17"/>
    <mergeCell ref="K18:K19"/>
    <mergeCell ref="K20:K21"/>
    <mergeCell ref="K29:K30"/>
    <mergeCell ref="K73:K74"/>
    <mergeCell ref="K75:K76"/>
    <mergeCell ref="K77:K78"/>
    <mergeCell ref="K82:K83"/>
    <mergeCell ref="K84:K85"/>
    <mergeCell ref="K42:K43"/>
    <mergeCell ref="K51:K52"/>
    <mergeCell ref="K53:K54"/>
    <mergeCell ref="K55:K56"/>
    <mergeCell ref="K60:K61"/>
    <mergeCell ref="K62:K63"/>
    <mergeCell ref="K64:K65"/>
    <mergeCell ref="K31:K32"/>
    <mergeCell ref="K33:K34"/>
    <mergeCell ref="M33:M34"/>
    <mergeCell ref="H36:J36"/>
    <mergeCell ref="M38:M39"/>
    <mergeCell ref="Q38:Q39"/>
    <mergeCell ref="K38:K39"/>
    <mergeCell ref="K40:K41"/>
    <mergeCell ref="M40:M41"/>
    <mergeCell ref="Q40:Q41"/>
    <mergeCell ref="Q42:Q43"/>
    <mergeCell ref="H49:J49"/>
    <mergeCell ref="N49:P49"/>
    <mergeCell ref="Q64:Q65"/>
    <mergeCell ref="Q73:Q74"/>
    <mergeCell ref="Q51:Q52"/>
    <mergeCell ref="Q53:Q54"/>
    <mergeCell ref="Q55:Q56"/>
    <mergeCell ref="N58:P58"/>
    <mergeCell ref="Q60:Q61"/>
    <mergeCell ref="Q62:Q63"/>
    <mergeCell ref="N71:P71"/>
    <mergeCell ref="A31:A32"/>
    <mergeCell ref="A33:A34"/>
    <mergeCell ref="A38:A39"/>
    <mergeCell ref="A40:A41"/>
    <mergeCell ref="A42:A43"/>
    <mergeCell ref="A51:A52"/>
    <mergeCell ref="A53:A54"/>
    <mergeCell ref="A86:A87"/>
    <mergeCell ref="A95:A96"/>
    <mergeCell ref="A97:A98"/>
    <mergeCell ref="A99:A100"/>
    <mergeCell ref="A104:A105"/>
    <mergeCell ref="A106:A107"/>
    <mergeCell ref="A108:A109"/>
    <mergeCell ref="A55:A56"/>
    <mergeCell ref="A60:A61"/>
    <mergeCell ref="A62:A63"/>
    <mergeCell ref="A64:A65"/>
    <mergeCell ref="A73:A74"/>
    <mergeCell ref="A75:A76"/>
    <mergeCell ref="A77:A78"/>
    <mergeCell ref="K106:K107"/>
    <mergeCell ref="K108:K109"/>
    <mergeCell ref="M108:M109"/>
    <mergeCell ref="Q108:Q109"/>
    <mergeCell ref="H102:J102"/>
    <mergeCell ref="N102:P102"/>
    <mergeCell ref="K104:K105"/>
    <mergeCell ref="M104:M105"/>
    <mergeCell ref="Q104:Q105"/>
    <mergeCell ref="M106:M107"/>
    <mergeCell ref="Q106:Q107"/>
    <mergeCell ref="Q86:Q87"/>
    <mergeCell ref="N93:P93"/>
    <mergeCell ref="M73:M74"/>
    <mergeCell ref="M75:M76"/>
    <mergeCell ref="Q75:Q76"/>
    <mergeCell ref="M77:M78"/>
    <mergeCell ref="Q77:Q78"/>
    <mergeCell ref="N80:P80"/>
    <mergeCell ref="Q82:Q83"/>
    <mergeCell ref="M82:M83"/>
    <mergeCell ref="M84:M85"/>
    <mergeCell ref="G86:G87"/>
    <mergeCell ref="K86:K87"/>
    <mergeCell ref="M86:M87"/>
    <mergeCell ref="B93:D93"/>
    <mergeCell ref="H93:J93"/>
    <mergeCell ref="Q97:Q98"/>
    <mergeCell ref="Q99:Q100"/>
    <mergeCell ref="K95:K96"/>
    <mergeCell ref="M95:M96"/>
    <mergeCell ref="Q95:Q96"/>
    <mergeCell ref="K97:K98"/>
    <mergeCell ref="M97:M98"/>
    <mergeCell ref="K99:K100"/>
    <mergeCell ref="M99:M100"/>
    <mergeCell ref="E99:E100"/>
    <mergeCell ref="E104:E105"/>
    <mergeCell ref="G104:G105"/>
    <mergeCell ref="E106:E107"/>
    <mergeCell ref="G106:G107"/>
    <mergeCell ref="E108:E109"/>
    <mergeCell ref="G108:G109"/>
    <mergeCell ref="E86:E87"/>
    <mergeCell ref="E95:E96"/>
    <mergeCell ref="G95:G96"/>
    <mergeCell ref="E97:E98"/>
    <mergeCell ref="G97:G98"/>
    <mergeCell ref="G99:G100"/>
    <mergeCell ref="B102:D102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2021-08-03T22:45:22Z</dcterms:created>
  <dc:creator>steph</dc:creator>
</cp:coreProperties>
</file>