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420" yWindow="0" windowWidth="25600" windowHeight="16000" tabRatio="500"/>
  </bookViews>
  <sheets>
    <sheet name="Sheet4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4" l="1"/>
  <c r="L2" i="4"/>
  <c r="G2" i="4"/>
  <c r="C23" i="4"/>
  <c r="E23" i="4"/>
  <c r="G23" i="4"/>
  <c r="H23" i="4"/>
  <c r="F23" i="4"/>
  <c r="J23" i="4"/>
  <c r="L23" i="4"/>
  <c r="I23" i="4"/>
  <c r="K23" i="4"/>
  <c r="M23" i="4"/>
  <c r="C8" i="4"/>
  <c r="E8" i="4"/>
  <c r="G8" i="4"/>
  <c r="I8" i="4"/>
  <c r="F8" i="4"/>
  <c r="K8" i="4"/>
  <c r="M8" i="4"/>
  <c r="C28" i="4"/>
  <c r="E28" i="4"/>
  <c r="G28" i="4"/>
  <c r="I28" i="4"/>
  <c r="F28" i="4"/>
  <c r="K28" i="4"/>
  <c r="M28" i="4"/>
  <c r="C9" i="4"/>
  <c r="E9" i="4"/>
  <c r="G9" i="4"/>
  <c r="I9" i="4"/>
  <c r="F9" i="4"/>
  <c r="K9" i="4"/>
  <c r="M9" i="4"/>
  <c r="C24" i="4"/>
  <c r="E24" i="4"/>
  <c r="G24" i="4"/>
  <c r="I24" i="4"/>
  <c r="F24" i="4"/>
  <c r="K24" i="4"/>
  <c r="M24" i="4"/>
  <c r="E27" i="4"/>
  <c r="G27" i="4"/>
  <c r="I27" i="4"/>
  <c r="F27" i="4"/>
  <c r="K27" i="4"/>
  <c r="M27" i="4"/>
  <c r="E2" i="4"/>
  <c r="I2" i="4"/>
  <c r="F2" i="4"/>
  <c r="K2" i="4"/>
  <c r="M2" i="4"/>
  <c r="E3" i="4"/>
  <c r="G3" i="4"/>
  <c r="I3" i="4"/>
  <c r="F3" i="4"/>
  <c r="K3" i="4"/>
  <c r="M3" i="4"/>
  <c r="E5" i="4"/>
  <c r="G5" i="4"/>
  <c r="I5" i="4"/>
  <c r="F5" i="4"/>
  <c r="K5" i="4"/>
  <c r="M5" i="4"/>
  <c r="E6" i="4"/>
  <c r="G6" i="4"/>
  <c r="I6" i="4"/>
  <c r="F6" i="4"/>
  <c r="K6" i="4"/>
  <c r="M6" i="4"/>
  <c r="E7" i="4"/>
  <c r="G7" i="4"/>
  <c r="I7" i="4"/>
  <c r="F7" i="4"/>
  <c r="K7" i="4"/>
  <c r="M7" i="4"/>
  <c r="E10" i="4"/>
  <c r="G10" i="4"/>
  <c r="I10" i="4"/>
  <c r="F10" i="4"/>
  <c r="K10" i="4"/>
  <c r="M10" i="4"/>
  <c r="E11" i="4"/>
  <c r="G11" i="4"/>
  <c r="I11" i="4"/>
  <c r="F11" i="4"/>
  <c r="K11" i="4"/>
  <c r="M11" i="4"/>
  <c r="E12" i="4"/>
  <c r="G12" i="4"/>
  <c r="I12" i="4"/>
  <c r="F12" i="4"/>
  <c r="K12" i="4"/>
  <c r="M12" i="4"/>
  <c r="E13" i="4"/>
  <c r="G13" i="4"/>
  <c r="I13" i="4"/>
  <c r="F13" i="4"/>
  <c r="K13" i="4"/>
  <c r="M13" i="4"/>
  <c r="E14" i="4"/>
  <c r="G14" i="4"/>
  <c r="I14" i="4"/>
  <c r="F14" i="4"/>
  <c r="K14" i="4"/>
  <c r="M14" i="4"/>
  <c r="E15" i="4"/>
  <c r="G15" i="4"/>
  <c r="I15" i="4"/>
  <c r="F15" i="4"/>
  <c r="K15" i="4"/>
  <c r="M15" i="4"/>
  <c r="E16" i="4"/>
  <c r="G16" i="4"/>
  <c r="I16" i="4"/>
  <c r="F16" i="4"/>
  <c r="K16" i="4"/>
  <c r="M16" i="4"/>
  <c r="E17" i="4"/>
  <c r="G17" i="4"/>
  <c r="I17" i="4"/>
  <c r="F17" i="4"/>
  <c r="K17" i="4"/>
  <c r="M17" i="4"/>
  <c r="E18" i="4"/>
  <c r="G18" i="4"/>
  <c r="I18" i="4"/>
  <c r="F18" i="4"/>
  <c r="K18" i="4"/>
  <c r="M18" i="4"/>
  <c r="E20" i="4"/>
  <c r="G20" i="4"/>
  <c r="I20" i="4"/>
  <c r="F20" i="4"/>
  <c r="K20" i="4"/>
  <c r="M20" i="4"/>
  <c r="E21" i="4"/>
  <c r="G21" i="4"/>
  <c r="I21" i="4"/>
  <c r="F21" i="4"/>
  <c r="K21" i="4"/>
  <c r="M21" i="4"/>
  <c r="E22" i="4"/>
  <c r="G22" i="4"/>
  <c r="I22" i="4"/>
  <c r="F22" i="4"/>
  <c r="K22" i="4"/>
  <c r="M22" i="4"/>
  <c r="E25" i="4"/>
  <c r="G25" i="4"/>
  <c r="I25" i="4"/>
  <c r="F25" i="4"/>
  <c r="K25" i="4"/>
  <c r="M25" i="4"/>
  <c r="E26" i="4"/>
  <c r="G26" i="4"/>
  <c r="I26" i="4"/>
  <c r="F26" i="4"/>
  <c r="K26" i="4"/>
  <c r="M26" i="4"/>
  <c r="C4" i="4"/>
  <c r="E4" i="4"/>
  <c r="G4" i="4"/>
  <c r="I4" i="4"/>
  <c r="F4" i="4"/>
  <c r="K4" i="4"/>
  <c r="M4" i="4"/>
  <c r="C19" i="4"/>
  <c r="E19" i="4"/>
  <c r="G19" i="4"/>
  <c r="I19" i="4"/>
  <c r="F19" i="4"/>
  <c r="K19" i="4"/>
  <c r="M19" i="4"/>
  <c r="C29" i="4"/>
  <c r="E29" i="4"/>
  <c r="G29" i="4"/>
  <c r="I29" i="4"/>
  <c r="F29" i="4"/>
  <c r="K29" i="4"/>
  <c r="M29" i="4"/>
  <c r="C30" i="4"/>
  <c r="E30" i="4"/>
  <c r="G30" i="4"/>
  <c r="I30" i="4"/>
  <c r="F30" i="4"/>
  <c r="K30" i="4"/>
  <c r="M30" i="4"/>
  <c r="C31" i="4"/>
  <c r="E31" i="4"/>
  <c r="G31" i="4"/>
  <c r="I31" i="4"/>
  <c r="F31" i="4"/>
  <c r="K31" i="4"/>
  <c r="M31" i="4"/>
  <c r="J8" i="4"/>
  <c r="J28" i="4"/>
  <c r="J9" i="4"/>
  <c r="J24" i="4"/>
  <c r="J27" i="4"/>
  <c r="J2" i="4"/>
  <c r="J3" i="4"/>
  <c r="J5" i="4"/>
  <c r="J6" i="4"/>
  <c r="J7" i="4"/>
  <c r="J10" i="4"/>
  <c r="J11" i="4"/>
  <c r="J12" i="4"/>
  <c r="J13" i="4"/>
  <c r="J14" i="4"/>
  <c r="J15" i="4"/>
  <c r="J16" i="4"/>
  <c r="J17" i="4"/>
  <c r="J18" i="4"/>
  <c r="J20" i="4"/>
  <c r="J21" i="4"/>
  <c r="J22" i="4"/>
  <c r="J25" i="4"/>
  <c r="J26" i="4"/>
  <c r="J4" i="4"/>
  <c r="J19" i="4"/>
  <c r="J29" i="4"/>
  <c r="J30" i="4"/>
  <c r="J31" i="4"/>
  <c r="H8" i="4"/>
  <c r="H28" i="4"/>
  <c r="H9" i="4"/>
  <c r="H24" i="4"/>
  <c r="H27" i="4"/>
  <c r="H3" i="4"/>
  <c r="H5" i="4"/>
  <c r="H6" i="4"/>
  <c r="H7" i="4"/>
  <c r="H10" i="4"/>
  <c r="H11" i="4"/>
  <c r="H12" i="4"/>
  <c r="H13" i="4"/>
  <c r="H14" i="4"/>
  <c r="H15" i="4"/>
  <c r="H16" i="4"/>
  <c r="H17" i="4"/>
  <c r="H18" i="4"/>
  <c r="H20" i="4"/>
  <c r="H21" i="4"/>
  <c r="H22" i="4"/>
  <c r="H25" i="4"/>
  <c r="H26" i="4"/>
  <c r="H4" i="4"/>
  <c r="H19" i="4"/>
  <c r="H29" i="4"/>
  <c r="H30" i="4"/>
  <c r="H31" i="4"/>
  <c r="L29" i="4"/>
  <c r="L30" i="4"/>
  <c r="L31" i="4"/>
  <c r="L27" i="4"/>
  <c r="L4" i="4"/>
  <c r="L3" i="4"/>
  <c r="L5" i="4"/>
  <c r="L6" i="4"/>
  <c r="L7" i="4"/>
  <c r="L10" i="4"/>
  <c r="L11" i="4"/>
  <c r="L12" i="4"/>
  <c r="L13" i="4"/>
  <c r="L14" i="4"/>
  <c r="L15" i="4"/>
  <c r="L16" i="4"/>
  <c r="L17" i="4"/>
  <c r="L18" i="4"/>
  <c r="L20" i="4"/>
  <c r="L21" i="4"/>
  <c r="L22" i="4"/>
  <c r="L25" i="4"/>
  <c r="L26" i="4"/>
  <c r="L8" i="4"/>
  <c r="L28" i="4"/>
  <c r="L9" i="4"/>
  <c r="L24" i="4"/>
  <c r="L19" i="4"/>
</calcChain>
</file>

<file path=xl/comments1.xml><?xml version="1.0" encoding="utf-8"?>
<comments xmlns="http://schemas.openxmlformats.org/spreadsheetml/2006/main">
  <authors>
    <author>Gita</author>
  </authors>
  <commentList>
    <comment ref="F1" authorId="0">
      <text>
        <r>
          <rPr>
            <sz val="9"/>
            <color indexed="81"/>
            <rFont val="Calibri"/>
            <family val="2"/>
          </rPr>
          <t xml:space="preserve">Viral surface area multiplied by capsid thickness (3 nm) to arrive at capsid volume. Capsid volume is then divided by the volume of an amino acid (0.1 nm^3)
</t>
        </r>
      </text>
    </comment>
    <comment ref="G1" authorId="0">
      <text>
        <r>
          <rPr>
            <sz val="9"/>
            <color indexed="81"/>
            <rFont val="Calibri"/>
            <family val="2"/>
          </rPr>
          <t xml:space="preserve">viral inner volume divided by half (since only half of  the capsid is filled with DNA). Then this volume is divided by the volume  of a DNA basepair (1 nm^3)
</t>
        </r>
      </text>
    </comment>
    <comment ref="H1" authorId="0">
      <text>
        <r>
          <rPr>
            <sz val="9"/>
            <color indexed="81"/>
            <rFont val="Calibri"/>
            <family val="2"/>
          </rPr>
          <t>The predicted number of basepairs multiplied by 2 to arrive at the number of bases. Then this number is multiplied by the total cost of a nucleotide (containing the opportunity and direct costs)
34 P</t>
        </r>
        <r>
          <rPr>
            <vertAlign val="subscript"/>
            <sz val="9"/>
            <color indexed="81"/>
            <rFont val="Calibri"/>
          </rPr>
          <t>O</t>
        </r>
        <r>
          <rPr>
            <sz val="9"/>
            <color indexed="81"/>
            <rFont val="Calibri"/>
            <family val="2"/>
          </rPr>
          <t>: sum of opportunity costs for a DNA nucleotide
2 P</t>
        </r>
        <r>
          <rPr>
            <vertAlign val="subscript"/>
            <sz val="9"/>
            <color indexed="81"/>
            <rFont val="Calibri"/>
          </rPr>
          <t>O</t>
        </r>
        <r>
          <rPr>
            <sz val="9"/>
            <color indexed="81"/>
            <rFont val="Calibri"/>
            <family val="2"/>
          </rPr>
          <t>: cost of polymerization
11 P</t>
        </r>
        <r>
          <rPr>
            <vertAlign val="subscript"/>
            <sz val="9"/>
            <color indexed="81"/>
            <rFont val="Calibri"/>
          </rPr>
          <t>O</t>
        </r>
        <r>
          <rPr>
            <sz val="9"/>
            <color indexed="81"/>
            <rFont val="Calibri"/>
            <family val="2"/>
          </rPr>
          <t xml:space="preserve">: cost of synthesis from precursor metabolites 
</t>
        </r>
        <r>
          <rPr>
            <b/>
            <sz val="9"/>
            <color indexed="81"/>
            <rFont val="Calibri"/>
            <family val="2"/>
          </rPr>
          <t xml:space="preserve">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Calibri"/>
            <family val="2"/>
          </rPr>
          <t>The predicted number of basepairs multiplied by 2 to arrive at the number of bases. Then this number is multiplied by the direct cost of a nucleotide
2 P</t>
        </r>
        <r>
          <rPr>
            <b/>
            <vertAlign val="subscript"/>
            <sz val="9"/>
            <color indexed="81"/>
            <rFont val="Calibri"/>
          </rPr>
          <t>D</t>
        </r>
        <r>
          <rPr>
            <b/>
            <sz val="9"/>
            <color indexed="81"/>
            <rFont val="Calibri"/>
            <family val="2"/>
          </rPr>
          <t>: cost of polymerization
11 P</t>
        </r>
        <r>
          <rPr>
            <b/>
            <vertAlign val="subscript"/>
            <sz val="9"/>
            <color indexed="81"/>
            <rFont val="Calibri"/>
          </rPr>
          <t>D</t>
        </r>
        <r>
          <rPr>
            <b/>
            <sz val="9"/>
            <color indexed="81"/>
            <rFont val="Calibri"/>
            <family val="2"/>
          </rPr>
          <t xml:space="preserve">: cost of synthesis from precursor metabolites </t>
        </r>
      </text>
    </comment>
    <comment ref="J1" authorId="0">
      <text>
        <r>
          <rPr>
            <b/>
            <sz val="9"/>
            <color indexed="81"/>
            <rFont val="Calibri"/>
            <family val="2"/>
          </rPr>
          <t>predicted number of amino acids multiplied by the total cost of an amino acid:
sum of opportunity costs: 25 P</t>
        </r>
        <r>
          <rPr>
            <b/>
            <vertAlign val="subscript"/>
            <sz val="9"/>
            <color indexed="81"/>
            <rFont val="Calibri"/>
          </rPr>
          <t>O</t>
        </r>
        <r>
          <rPr>
            <b/>
            <sz val="9"/>
            <color indexed="81"/>
            <rFont val="Calibri"/>
            <family val="2"/>
          </rPr>
          <t xml:space="preserve">
synthesis from metabolites: 2 P</t>
        </r>
        <r>
          <rPr>
            <b/>
            <vertAlign val="subscript"/>
            <sz val="9"/>
            <color indexed="81"/>
            <rFont val="Calibri"/>
          </rPr>
          <t>O</t>
        </r>
        <r>
          <rPr>
            <b/>
            <sz val="9"/>
            <color indexed="81"/>
            <rFont val="Calibri"/>
            <family val="2"/>
          </rPr>
          <t xml:space="preserve">
polymerization: 4 P</t>
        </r>
        <r>
          <rPr>
            <b/>
            <vertAlign val="subscript"/>
            <sz val="9"/>
            <color indexed="81"/>
            <rFont val="Calibri"/>
          </rPr>
          <t>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K1" authorId="0">
      <text>
        <r>
          <rPr>
            <sz val="9"/>
            <color indexed="81"/>
            <rFont val="Calibri"/>
            <family val="2"/>
          </rPr>
          <t>predicted number of amino acids multiplied by the direct cost of an amino acid:
synthesis from precursor metabolites: 2 P</t>
        </r>
        <r>
          <rPr>
            <vertAlign val="subscript"/>
            <sz val="9"/>
            <color indexed="81"/>
            <rFont val="Calibri"/>
          </rPr>
          <t>D</t>
        </r>
        <r>
          <rPr>
            <sz val="9"/>
            <color indexed="81"/>
            <rFont val="Calibri"/>
            <family val="2"/>
          </rPr>
          <t xml:space="preserve">
polymerization: 4 P</t>
        </r>
        <r>
          <rPr>
            <vertAlign val="subscript"/>
            <sz val="9"/>
            <color indexed="81"/>
            <rFont val="Calibri"/>
          </rPr>
          <t>D</t>
        </r>
      </text>
    </comment>
  </commentList>
</comments>
</file>

<file path=xl/sharedStrings.xml><?xml version="1.0" encoding="utf-8"?>
<sst xmlns="http://schemas.openxmlformats.org/spreadsheetml/2006/main" count="74" uniqueCount="52">
  <si>
    <t>Cyanomyovirus MA-LMM01</t>
  </si>
  <si>
    <t>Phi EF24C</t>
  </si>
  <si>
    <t>Virus</t>
  </si>
  <si>
    <t>Sanjuan, R., Nebot, M. R., Chirico, N., Mansky, L. M., &amp; Belshaw, R. (2010). Viral mutation rates. Journal of virology, 84(19), 9733-9748.</t>
  </si>
  <si>
    <t>Milo, R., Jorgensen, P., Moran, U., Weber, G., &amp; Springer, M. (2010). BioNumbers—the database of key numbers in molecular and cell biology.Nucleic acids research, 38(suppl 1), D750-D753.</t>
  </si>
  <si>
    <t>Sillankorva, S., Kropinski, A. M., &amp; Azeredo, J. (2012). Genome Sequence of the Broad-Host-Range Pseudomonas Phage Φ-S1. Journal of virology,86(18), 10239-10239.</t>
  </si>
  <si>
    <t>SPP1</t>
  </si>
  <si>
    <t>SPO1</t>
  </si>
  <si>
    <t>T3</t>
  </si>
  <si>
    <t>T4</t>
  </si>
  <si>
    <t>T5</t>
  </si>
  <si>
    <t>T7</t>
  </si>
  <si>
    <t>N4</t>
  </si>
  <si>
    <t>P22</t>
  </si>
  <si>
    <t>P2</t>
  </si>
  <si>
    <t>HK97</t>
  </si>
  <si>
    <t>Jover, L. F., Effler, T. C., Buchan, A., Wilhelm, S. W., &amp; Weitz, J. S. (2014). The elemental composition of virus particles: implications for marine biogeochemical cycles. Nature Reviews Microbiology, 12(7), 519-528.</t>
  </si>
  <si>
    <t>Diameter (nm)</t>
  </si>
  <si>
    <t>Capsid thickness (nm)</t>
  </si>
  <si>
    <t>T2</t>
  </si>
  <si>
    <t>P60</t>
  </si>
  <si>
    <t>Φ-S1</t>
  </si>
  <si>
    <t>P4</t>
  </si>
  <si>
    <t>HTVC010P</t>
  </si>
  <si>
    <t>Mu</t>
  </si>
  <si>
    <t>HTVC011P</t>
  </si>
  <si>
    <t>HTVC019P</t>
  </si>
  <si>
    <t>Syn5</t>
  </si>
  <si>
    <t>φ80</t>
  </si>
  <si>
    <t>λ</t>
  </si>
  <si>
    <t>HTVC008M</t>
  </si>
  <si>
    <t>P1</t>
  </si>
  <si>
    <t>http://viralzone.expasy.org/all_by_species/670.html</t>
  </si>
  <si>
    <t>http://viralzone.expasy.org/all_by_species/141.html</t>
  </si>
  <si>
    <r>
      <t>Brandes, N., &amp; Linial, M. (2016). Gene overlapping and size constraints in the viral world. </t>
    </r>
    <r>
      <rPr>
        <i/>
        <sz val="12"/>
        <color rgb="FF222222"/>
        <rFont val="Arial"/>
      </rPr>
      <t>Biology direct</t>
    </r>
    <r>
      <rPr>
        <sz val="12"/>
        <color rgb="FF222222"/>
        <rFont val="Arial"/>
      </rPr>
      <t>, </t>
    </r>
    <r>
      <rPr>
        <i/>
        <sz val="12"/>
        <color rgb="FF222222"/>
        <rFont val="Arial"/>
      </rPr>
      <t>11</t>
    </r>
    <r>
      <rPr>
        <sz val="12"/>
        <color rgb="FF222222"/>
        <rFont val="Arial"/>
      </rPr>
      <t>(1), 1.</t>
    </r>
  </si>
  <si>
    <t xml:space="preserve">Sputnick virophage </t>
  </si>
  <si>
    <t>Epsilon15</t>
  </si>
  <si>
    <t>Hypothetical Virus B</t>
  </si>
  <si>
    <t>Hypothetical Virus A</t>
  </si>
  <si>
    <t>N/A</t>
  </si>
  <si>
    <t>Hypothetical Virus C</t>
  </si>
  <si>
    <t>Source of virus diameter</t>
  </si>
  <si>
    <t xml:space="preserve">Virus capsid outer radius (nm) </t>
  </si>
  <si>
    <t>Virus inner  radius (nm)</t>
  </si>
  <si>
    <t xml:space="preserve">Number of amino acids (prediction) </t>
  </si>
  <si>
    <t xml:space="preserve">Total cost of replication per virion </t>
  </si>
  <si>
    <t>Direct cost of replication per virion</t>
  </si>
  <si>
    <t>Total cost of translation per virion</t>
  </si>
  <si>
    <t xml:space="preserve">Direct cost of translation per virion </t>
  </si>
  <si>
    <t>Number of base pairs (prediction)</t>
  </si>
  <si>
    <t xml:space="preserve"> Replication to translational cost ratio (from direct costs)</t>
  </si>
  <si>
    <t xml:space="preserve">  Replication to translational cost ratio (from total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</si>
</sst>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rgb="FF000000"/>
      <name val="Arial"/>
    </font>
    <font>
      <sz val="12"/>
      <name val="Arial"/>
    </font>
    <font>
      <b/>
      <sz val="12"/>
      <color theme="1"/>
      <name val="Arial"/>
    </font>
    <font>
      <sz val="12"/>
      <color rgb="FF222222"/>
      <name val="Arial"/>
    </font>
    <font>
      <i/>
      <sz val="12"/>
      <color rgb="FF222222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vertAlign val="subscript"/>
      <sz val="9"/>
      <color indexed="81"/>
      <name val="Calibri"/>
    </font>
    <font>
      <b/>
      <vertAlign val="subscript"/>
      <sz val="9"/>
      <color indexed="8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 applyBorder="1" applyAlignment="1"/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/>
    <xf numFmtId="2" fontId="5" fillId="0" borderId="0" xfId="0" applyNumberFormat="1" applyFont="1" applyFill="1"/>
    <xf numFmtId="0" fontId="2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0" fillId="0" borderId="0" xfId="0" applyFill="1"/>
    <xf numFmtId="11" fontId="0" fillId="0" borderId="0" xfId="0" applyNumberFormat="1" applyFill="1"/>
    <xf numFmtId="2" fontId="0" fillId="0" borderId="0" xfId="0" applyNumberFormat="1" applyFill="1"/>
    <xf numFmtId="0" fontId="9" fillId="0" borderId="0" xfId="0" applyFont="1" applyFill="1" applyBorder="1" applyAlignment="1"/>
    <xf numFmtId="0" fontId="9" fillId="0" borderId="0" xfId="0" applyFont="1" applyFill="1" applyAlignment="1"/>
    <xf numFmtId="164" fontId="5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11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1" sqref="N1"/>
    </sheetView>
  </sheetViews>
  <sheetFormatPr baseColWidth="10" defaultRowHeight="15" x14ac:dyDescent="0"/>
  <cols>
    <col min="1" max="1" width="25.33203125" style="9" customWidth="1"/>
    <col min="2" max="2" width="10.6640625" style="9" customWidth="1"/>
    <col min="3" max="3" width="10" style="9" customWidth="1"/>
    <col min="4" max="4" width="10.1640625" style="9" customWidth="1"/>
    <col min="5" max="5" width="10.5" style="9" customWidth="1"/>
    <col min="6" max="6" width="15.33203125" style="10" customWidth="1"/>
    <col min="7" max="7" width="18" style="10" customWidth="1"/>
    <col min="8" max="8" width="14" style="9" customWidth="1"/>
    <col min="9" max="9" width="15.5" style="9" customWidth="1"/>
    <col min="10" max="10" width="14.1640625" style="9" customWidth="1"/>
    <col min="11" max="11" width="15.83203125" style="9" customWidth="1"/>
    <col min="12" max="12" width="13.5" style="9" customWidth="1"/>
    <col min="13" max="13" width="15" style="9" customWidth="1"/>
    <col min="14" max="16384" width="10.83203125" style="9"/>
  </cols>
  <sheetData>
    <row r="1" spans="1:14" s="18" customFormat="1" ht="90">
      <c r="A1" s="15" t="s">
        <v>2</v>
      </c>
      <c r="B1" s="15" t="s">
        <v>17</v>
      </c>
      <c r="C1" s="15" t="s">
        <v>42</v>
      </c>
      <c r="D1" s="15" t="s">
        <v>18</v>
      </c>
      <c r="E1" s="15" t="s">
        <v>43</v>
      </c>
      <c r="F1" s="16" t="s">
        <v>44</v>
      </c>
      <c r="G1" s="16" t="s">
        <v>49</v>
      </c>
      <c r="H1" s="15" t="s">
        <v>45</v>
      </c>
      <c r="I1" s="15" t="s">
        <v>46</v>
      </c>
      <c r="J1" s="17" t="s">
        <v>47</v>
      </c>
      <c r="K1" s="17" t="s">
        <v>48</v>
      </c>
      <c r="L1" s="15" t="s">
        <v>51</v>
      </c>
      <c r="M1" s="15" t="s">
        <v>50</v>
      </c>
      <c r="N1" s="17" t="s">
        <v>41</v>
      </c>
    </row>
    <row r="2" spans="1:14">
      <c r="A2" s="6" t="s">
        <v>22</v>
      </c>
      <c r="B2" s="6">
        <v>45</v>
      </c>
      <c r="C2" s="6">
        <v>22.5</v>
      </c>
      <c r="D2" s="4">
        <v>3</v>
      </c>
      <c r="E2" s="4">
        <f t="shared" ref="E2:E31" si="0">C2-D2</f>
        <v>19.5</v>
      </c>
      <c r="F2" s="14">
        <f t="shared" ref="F2:F31" si="1">(4*PI()* (E2^2)*D2)/0.1</f>
        <v>143350.87278330224</v>
      </c>
      <c r="G2" s="14">
        <f t="shared" ref="G2:G31" si="2">4/3*PI()*(E2)^3*0.5/1</f>
        <v>15529.677884857743</v>
      </c>
      <c r="H2" s="14">
        <f t="shared" ref="H2:H31" si="3">G2*2*(34+2+11)</f>
        <v>1459789.7211766278</v>
      </c>
      <c r="I2" s="14">
        <f t="shared" ref="I2:I31" si="4">G2*2*(2+11)</f>
        <v>403771.62500630133</v>
      </c>
      <c r="J2" s="14">
        <f t="shared" ref="J2:J31" si="5">F2*(25+4+2)</f>
        <v>4443877.0562823694</v>
      </c>
      <c r="K2" s="14">
        <f t="shared" ref="K2:K31" si="6">F2*(4+2)</f>
        <v>860105.23669981351</v>
      </c>
      <c r="L2" s="5">
        <f t="shared" ref="L2:L31" si="7">H2/J2</f>
        <v>0.32849462365591398</v>
      </c>
      <c r="M2" s="5">
        <f t="shared" ref="M2:M31" si="8">I2/K2</f>
        <v>0.46944444444444444</v>
      </c>
      <c r="N2" s="8" t="s">
        <v>16</v>
      </c>
    </row>
    <row r="3" spans="1:14">
      <c r="A3" s="6" t="s">
        <v>23</v>
      </c>
      <c r="B3" s="6">
        <v>50</v>
      </c>
      <c r="C3" s="6">
        <v>25</v>
      </c>
      <c r="D3" s="4">
        <v>3</v>
      </c>
      <c r="E3" s="4">
        <f t="shared" si="0"/>
        <v>22</v>
      </c>
      <c r="F3" s="14">
        <f t="shared" si="1"/>
        <v>182463.70132049519</v>
      </c>
      <c r="G3" s="14">
        <f t="shared" si="2"/>
        <v>22301.119050282745</v>
      </c>
      <c r="H3" s="14">
        <f t="shared" si="3"/>
        <v>2096305.190726578</v>
      </c>
      <c r="I3" s="14">
        <f t="shared" si="4"/>
        <v>579829.09530735132</v>
      </c>
      <c r="J3" s="14">
        <f t="shared" si="5"/>
        <v>5656374.7409353508</v>
      </c>
      <c r="K3" s="14">
        <f t="shared" si="6"/>
        <v>1094782.2079229711</v>
      </c>
      <c r="L3" s="5">
        <f t="shared" si="7"/>
        <v>0.37060931899641575</v>
      </c>
      <c r="M3" s="5">
        <f t="shared" si="8"/>
        <v>0.52962962962962956</v>
      </c>
      <c r="N3" s="8" t="s">
        <v>16</v>
      </c>
    </row>
    <row r="4" spans="1:14">
      <c r="A4" s="7" t="s">
        <v>35</v>
      </c>
      <c r="B4" s="8">
        <v>50</v>
      </c>
      <c r="C4" s="4">
        <f>B4/2</f>
        <v>25</v>
      </c>
      <c r="D4" s="4">
        <v>3</v>
      </c>
      <c r="E4" s="4">
        <f t="shared" si="0"/>
        <v>22</v>
      </c>
      <c r="F4" s="14">
        <f t="shared" si="1"/>
        <v>182463.70132049519</v>
      </c>
      <c r="G4" s="14">
        <f t="shared" si="2"/>
        <v>22301.119050282745</v>
      </c>
      <c r="H4" s="14">
        <f t="shared" si="3"/>
        <v>2096305.190726578</v>
      </c>
      <c r="I4" s="14">
        <f t="shared" si="4"/>
        <v>579829.09530735132</v>
      </c>
      <c r="J4" s="14">
        <f t="shared" si="5"/>
        <v>5656374.7409353508</v>
      </c>
      <c r="K4" s="14">
        <f t="shared" si="6"/>
        <v>1094782.2079229711</v>
      </c>
      <c r="L4" s="5">
        <f t="shared" si="7"/>
        <v>0.37060931899641575</v>
      </c>
      <c r="M4" s="5">
        <f t="shared" si="8"/>
        <v>0.52962962962962956</v>
      </c>
      <c r="N4" s="4" t="s">
        <v>32</v>
      </c>
    </row>
    <row r="5" spans="1:14">
      <c r="A5" s="6" t="s">
        <v>24</v>
      </c>
      <c r="B5" s="6">
        <v>54</v>
      </c>
      <c r="C5" s="6">
        <v>27</v>
      </c>
      <c r="D5" s="4">
        <v>3</v>
      </c>
      <c r="E5" s="4">
        <f t="shared" si="0"/>
        <v>24</v>
      </c>
      <c r="F5" s="14">
        <f t="shared" si="1"/>
        <v>217146.88421612649</v>
      </c>
      <c r="G5" s="14">
        <f t="shared" si="2"/>
        <v>28952.91789548353</v>
      </c>
      <c r="H5" s="14">
        <f t="shared" si="3"/>
        <v>2721574.282175452</v>
      </c>
      <c r="I5" s="14">
        <f t="shared" si="4"/>
        <v>752775.86528257176</v>
      </c>
      <c r="J5" s="14">
        <f t="shared" si="5"/>
        <v>6731553.4106999217</v>
      </c>
      <c r="K5" s="14">
        <f t="shared" si="6"/>
        <v>1302881.3052967589</v>
      </c>
      <c r="L5" s="5">
        <f t="shared" si="7"/>
        <v>0.40430107526881714</v>
      </c>
      <c r="M5" s="5">
        <f t="shared" si="8"/>
        <v>0.57777777777777772</v>
      </c>
      <c r="N5" s="8" t="s">
        <v>16</v>
      </c>
    </row>
    <row r="6" spans="1:14">
      <c r="A6" s="6" t="s">
        <v>25</v>
      </c>
      <c r="B6" s="6">
        <v>55</v>
      </c>
      <c r="C6" s="6">
        <v>27.5</v>
      </c>
      <c r="D6" s="4">
        <v>3</v>
      </c>
      <c r="E6" s="4">
        <f t="shared" si="0"/>
        <v>24.5</v>
      </c>
      <c r="F6" s="14">
        <f t="shared" si="1"/>
        <v>226288.91883807277</v>
      </c>
      <c r="G6" s="14">
        <f t="shared" si="2"/>
        <v>30800.436175182127</v>
      </c>
      <c r="H6" s="14">
        <f t="shared" si="3"/>
        <v>2895241.0004671197</v>
      </c>
      <c r="I6" s="14">
        <f t="shared" si="4"/>
        <v>800811.34055473527</v>
      </c>
      <c r="J6" s="14">
        <f t="shared" si="5"/>
        <v>7014956.4839802561</v>
      </c>
      <c r="K6" s="14">
        <f t="shared" si="6"/>
        <v>1357733.5130284366</v>
      </c>
      <c r="L6" s="5">
        <f t="shared" si="7"/>
        <v>0.41272401433691752</v>
      </c>
      <c r="M6" s="5">
        <f t="shared" si="8"/>
        <v>0.58981481481481479</v>
      </c>
      <c r="N6" s="8" t="s">
        <v>16</v>
      </c>
    </row>
    <row r="7" spans="1:14">
      <c r="A7" s="6" t="s">
        <v>26</v>
      </c>
      <c r="B7" s="6">
        <v>55</v>
      </c>
      <c r="C7" s="6">
        <v>27.5</v>
      </c>
      <c r="D7" s="4">
        <v>3</v>
      </c>
      <c r="E7" s="4">
        <f t="shared" si="0"/>
        <v>24.5</v>
      </c>
      <c r="F7" s="14">
        <f t="shared" si="1"/>
        <v>226288.91883807277</v>
      </c>
      <c r="G7" s="14">
        <f t="shared" si="2"/>
        <v>30800.436175182127</v>
      </c>
      <c r="H7" s="14">
        <f t="shared" si="3"/>
        <v>2895241.0004671197</v>
      </c>
      <c r="I7" s="14">
        <f t="shared" si="4"/>
        <v>800811.34055473527</v>
      </c>
      <c r="J7" s="14">
        <f t="shared" si="5"/>
        <v>7014956.4839802561</v>
      </c>
      <c r="K7" s="14">
        <f t="shared" si="6"/>
        <v>1357733.5130284366</v>
      </c>
      <c r="L7" s="5">
        <f t="shared" si="7"/>
        <v>0.41272401433691752</v>
      </c>
      <c r="M7" s="5">
        <f t="shared" si="8"/>
        <v>0.58981481481481479</v>
      </c>
      <c r="N7" s="8" t="s">
        <v>16</v>
      </c>
    </row>
    <row r="8" spans="1:14">
      <c r="A8" s="2" t="s">
        <v>21</v>
      </c>
      <c r="B8" s="2">
        <v>60</v>
      </c>
      <c r="C8" s="4">
        <f>B8/2</f>
        <v>30</v>
      </c>
      <c r="D8" s="4">
        <v>3</v>
      </c>
      <c r="E8" s="4">
        <f t="shared" si="0"/>
        <v>27</v>
      </c>
      <c r="F8" s="14">
        <f t="shared" si="1"/>
        <v>274826.52533603506</v>
      </c>
      <c r="G8" s="14">
        <f t="shared" si="2"/>
        <v>41223.978800405261</v>
      </c>
      <c r="H8" s="14">
        <f t="shared" si="3"/>
        <v>3875054.0072380947</v>
      </c>
      <c r="I8" s="14">
        <f t="shared" si="4"/>
        <v>1071823.4488105369</v>
      </c>
      <c r="J8" s="14">
        <f t="shared" si="5"/>
        <v>8519622.2854170874</v>
      </c>
      <c r="K8" s="14">
        <f t="shared" si="6"/>
        <v>1648959.1520162104</v>
      </c>
      <c r="L8" s="5">
        <f t="shared" si="7"/>
        <v>0.45483870967741935</v>
      </c>
      <c r="M8" s="5">
        <f t="shared" si="8"/>
        <v>0.65000000000000013</v>
      </c>
      <c r="N8" s="12" t="s">
        <v>5</v>
      </c>
    </row>
    <row r="9" spans="1:14">
      <c r="A9" s="2" t="s">
        <v>20</v>
      </c>
      <c r="B9" s="2">
        <v>60</v>
      </c>
      <c r="C9" s="4">
        <f>B9/2</f>
        <v>30</v>
      </c>
      <c r="D9" s="4">
        <v>3</v>
      </c>
      <c r="E9" s="4">
        <f t="shared" si="0"/>
        <v>27</v>
      </c>
      <c r="F9" s="14">
        <f t="shared" si="1"/>
        <v>274826.52533603506</v>
      </c>
      <c r="G9" s="14">
        <f t="shared" si="2"/>
        <v>41223.978800405261</v>
      </c>
      <c r="H9" s="14">
        <f t="shared" si="3"/>
        <v>3875054.0072380947</v>
      </c>
      <c r="I9" s="14">
        <f t="shared" si="4"/>
        <v>1071823.4488105369</v>
      </c>
      <c r="J9" s="14">
        <f t="shared" si="5"/>
        <v>8519622.2854170874</v>
      </c>
      <c r="K9" s="14">
        <f t="shared" si="6"/>
        <v>1648959.1520162104</v>
      </c>
      <c r="L9" s="5">
        <f t="shared" si="7"/>
        <v>0.45483870967741935</v>
      </c>
      <c r="M9" s="5">
        <f t="shared" si="8"/>
        <v>0.65000000000000013</v>
      </c>
      <c r="N9" s="12" t="s">
        <v>33</v>
      </c>
    </row>
    <row r="10" spans="1:14">
      <c r="A10" s="6" t="s">
        <v>14</v>
      </c>
      <c r="B10" s="6">
        <v>60</v>
      </c>
      <c r="C10" s="6">
        <v>30</v>
      </c>
      <c r="D10" s="4">
        <v>3</v>
      </c>
      <c r="E10" s="4">
        <f t="shared" si="0"/>
        <v>27</v>
      </c>
      <c r="F10" s="14">
        <f t="shared" si="1"/>
        <v>274826.52533603506</v>
      </c>
      <c r="G10" s="14">
        <f t="shared" si="2"/>
        <v>41223.978800405261</v>
      </c>
      <c r="H10" s="14">
        <f t="shared" si="3"/>
        <v>3875054.0072380947</v>
      </c>
      <c r="I10" s="14">
        <f t="shared" si="4"/>
        <v>1071823.4488105369</v>
      </c>
      <c r="J10" s="14">
        <f t="shared" si="5"/>
        <v>8519622.2854170874</v>
      </c>
      <c r="K10" s="14">
        <f t="shared" si="6"/>
        <v>1648959.1520162104</v>
      </c>
      <c r="L10" s="5">
        <f t="shared" si="7"/>
        <v>0.45483870967741935</v>
      </c>
      <c r="M10" s="5">
        <f t="shared" si="8"/>
        <v>0.65000000000000013</v>
      </c>
      <c r="N10" s="8" t="s">
        <v>16</v>
      </c>
    </row>
    <row r="11" spans="1:14">
      <c r="A11" s="6" t="s">
        <v>8</v>
      </c>
      <c r="B11" s="6">
        <v>60</v>
      </c>
      <c r="C11" s="6">
        <v>30</v>
      </c>
      <c r="D11" s="4">
        <v>3</v>
      </c>
      <c r="E11" s="4">
        <f t="shared" si="0"/>
        <v>27</v>
      </c>
      <c r="F11" s="14">
        <f t="shared" si="1"/>
        <v>274826.52533603506</v>
      </c>
      <c r="G11" s="14">
        <f t="shared" si="2"/>
        <v>41223.978800405261</v>
      </c>
      <c r="H11" s="14">
        <f t="shared" si="3"/>
        <v>3875054.0072380947</v>
      </c>
      <c r="I11" s="14">
        <f t="shared" si="4"/>
        <v>1071823.4488105369</v>
      </c>
      <c r="J11" s="14">
        <f t="shared" si="5"/>
        <v>8519622.2854170874</v>
      </c>
      <c r="K11" s="14">
        <f t="shared" si="6"/>
        <v>1648959.1520162104</v>
      </c>
      <c r="L11" s="5">
        <f t="shared" si="7"/>
        <v>0.45483870967741935</v>
      </c>
      <c r="M11" s="5">
        <f t="shared" si="8"/>
        <v>0.65000000000000013</v>
      </c>
      <c r="N11" s="8" t="s">
        <v>16</v>
      </c>
    </row>
    <row r="12" spans="1:14">
      <c r="A12" s="6" t="s">
        <v>27</v>
      </c>
      <c r="B12" s="6">
        <v>60</v>
      </c>
      <c r="C12" s="6">
        <v>30</v>
      </c>
      <c r="D12" s="4">
        <v>3</v>
      </c>
      <c r="E12" s="4">
        <f t="shared" si="0"/>
        <v>27</v>
      </c>
      <c r="F12" s="14">
        <f t="shared" si="1"/>
        <v>274826.52533603506</v>
      </c>
      <c r="G12" s="14">
        <f t="shared" si="2"/>
        <v>41223.978800405261</v>
      </c>
      <c r="H12" s="14">
        <f t="shared" si="3"/>
        <v>3875054.0072380947</v>
      </c>
      <c r="I12" s="14">
        <f t="shared" si="4"/>
        <v>1071823.4488105369</v>
      </c>
      <c r="J12" s="14">
        <f t="shared" si="5"/>
        <v>8519622.2854170874</v>
      </c>
      <c r="K12" s="14">
        <f t="shared" si="6"/>
        <v>1648959.1520162104</v>
      </c>
      <c r="L12" s="5">
        <f t="shared" si="7"/>
        <v>0.45483870967741935</v>
      </c>
      <c r="M12" s="5">
        <f t="shared" si="8"/>
        <v>0.65000000000000013</v>
      </c>
      <c r="N12" s="8" t="s">
        <v>16</v>
      </c>
    </row>
    <row r="13" spans="1:14">
      <c r="A13" s="6" t="s">
        <v>6</v>
      </c>
      <c r="B13" s="6">
        <v>60</v>
      </c>
      <c r="C13" s="6">
        <v>30</v>
      </c>
      <c r="D13" s="4">
        <v>3</v>
      </c>
      <c r="E13" s="4">
        <f t="shared" si="0"/>
        <v>27</v>
      </c>
      <c r="F13" s="14">
        <f t="shared" si="1"/>
        <v>274826.52533603506</v>
      </c>
      <c r="G13" s="14">
        <f t="shared" si="2"/>
        <v>41223.978800405261</v>
      </c>
      <c r="H13" s="14">
        <f t="shared" si="3"/>
        <v>3875054.0072380947</v>
      </c>
      <c r="I13" s="14">
        <f t="shared" si="4"/>
        <v>1071823.4488105369</v>
      </c>
      <c r="J13" s="14">
        <f t="shared" si="5"/>
        <v>8519622.2854170874</v>
      </c>
      <c r="K13" s="14">
        <f t="shared" si="6"/>
        <v>1648959.1520162104</v>
      </c>
      <c r="L13" s="5">
        <f t="shared" si="7"/>
        <v>0.45483870967741935</v>
      </c>
      <c r="M13" s="5">
        <f t="shared" si="8"/>
        <v>0.65000000000000013</v>
      </c>
      <c r="N13" s="8" t="s">
        <v>16</v>
      </c>
    </row>
    <row r="14" spans="1:14">
      <c r="A14" s="6" t="s">
        <v>28</v>
      </c>
      <c r="B14" s="6">
        <v>61</v>
      </c>
      <c r="C14" s="6">
        <v>30.5</v>
      </c>
      <c r="D14" s="4">
        <v>3</v>
      </c>
      <c r="E14" s="4">
        <f t="shared" si="0"/>
        <v>27.5</v>
      </c>
      <c r="F14" s="14">
        <f t="shared" si="1"/>
        <v>285099.53331327374</v>
      </c>
      <c r="G14" s="14">
        <f t="shared" si="2"/>
        <v>43556.873145083482</v>
      </c>
      <c r="H14" s="14">
        <f t="shared" si="3"/>
        <v>4094346.0756378472</v>
      </c>
      <c r="I14" s="14">
        <f t="shared" si="4"/>
        <v>1132478.7017721706</v>
      </c>
      <c r="J14" s="14">
        <f t="shared" si="5"/>
        <v>8838085.5327114854</v>
      </c>
      <c r="K14" s="14">
        <f t="shared" si="6"/>
        <v>1710597.1998796426</v>
      </c>
      <c r="L14" s="5">
        <f t="shared" si="7"/>
        <v>0.46326164874551967</v>
      </c>
      <c r="M14" s="5">
        <f t="shared" si="8"/>
        <v>0.66203703703703698</v>
      </c>
      <c r="N14" s="8" t="s">
        <v>16</v>
      </c>
    </row>
    <row r="15" spans="1:14">
      <c r="A15" s="6" t="s">
        <v>11</v>
      </c>
      <c r="B15" s="6">
        <v>61</v>
      </c>
      <c r="C15" s="6">
        <v>30.5</v>
      </c>
      <c r="D15" s="4">
        <v>3</v>
      </c>
      <c r="E15" s="4">
        <f t="shared" si="0"/>
        <v>27.5</v>
      </c>
      <c r="F15" s="14">
        <f t="shared" si="1"/>
        <v>285099.53331327374</v>
      </c>
      <c r="G15" s="14">
        <f t="shared" si="2"/>
        <v>43556.873145083482</v>
      </c>
      <c r="H15" s="14">
        <f t="shared" si="3"/>
        <v>4094346.0756378472</v>
      </c>
      <c r="I15" s="14">
        <f t="shared" si="4"/>
        <v>1132478.7017721706</v>
      </c>
      <c r="J15" s="14">
        <f t="shared" si="5"/>
        <v>8838085.5327114854</v>
      </c>
      <c r="K15" s="14">
        <f t="shared" si="6"/>
        <v>1710597.1998796426</v>
      </c>
      <c r="L15" s="5">
        <f t="shared" si="7"/>
        <v>0.46326164874551967</v>
      </c>
      <c r="M15" s="5">
        <f t="shared" si="8"/>
        <v>0.66203703703703698</v>
      </c>
      <c r="N15" s="8" t="s">
        <v>16</v>
      </c>
    </row>
    <row r="16" spans="1:14">
      <c r="A16" s="6" t="s">
        <v>13</v>
      </c>
      <c r="B16" s="6">
        <v>61</v>
      </c>
      <c r="C16" s="6">
        <v>30.5</v>
      </c>
      <c r="D16" s="4">
        <v>3</v>
      </c>
      <c r="E16" s="4">
        <f t="shared" si="0"/>
        <v>27.5</v>
      </c>
      <c r="F16" s="14">
        <f t="shared" si="1"/>
        <v>285099.53331327374</v>
      </c>
      <c r="G16" s="14">
        <f t="shared" si="2"/>
        <v>43556.873145083482</v>
      </c>
      <c r="H16" s="14">
        <f t="shared" si="3"/>
        <v>4094346.0756378472</v>
      </c>
      <c r="I16" s="14">
        <f t="shared" si="4"/>
        <v>1132478.7017721706</v>
      </c>
      <c r="J16" s="14">
        <f t="shared" si="5"/>
        <v>8838085.5327114854</v>
      </c>
      <c r="K16" s="14">
        <f t="shared" si="6"/>
        <v>1710597.1998796426</v>
      </c>
      <c r="L16" s="5">
        <f t="shared" si="7"/>
        <v>0.46326164874551967</v>
      </c>
      <c r="M16" s="5">
        <f t="shared" si="8"/>
        <v>0.66203703703703698</v>
      </c>
      <c r="N16" s="8" t="s">
        <v>16</v>
      </c>
    </row>
    <row r="17" spans="1:14">
      <c r="A17" s="6" t="s">
        <v>29</v>
      </c>
      <c r="B17" s="6">
        <v>63</v>
      </c>
      <c r="C17" s="6">
        <v>31.5</v>
      </c>
      <c r="D17" s="4">
        <v>3</v>
      </c>
      <c r="E17" s="4">
        <f t="shared" si="0"/>
        <v>28.5</v>
      </c>
      <c r="F17" s="14">
        <f t="shared" si="1"/>
        <v>306211.03594539716</v>
      </c>
      <c r="G17" s="14">
        <f t="shared" si="2"/>
        <v>48483.414024687874</v>
      </c>
      <c r="H17" s="14">
        <f t="shared" si="3"/>
        <v>4557440.9183206605</v>
      </c>
      <c r="I17" s="14">
        <f t="shared" si="4"/>
        <v>1260568.7646418847</v>
      </c>
      <c r="J17" s="14">
        <f t="shared" si="5"/>
        <v>9492542.1143073123</v>
      </c>
      <c r="K17" s="14">
        <f t="shared" si="6"/>
        <v>1837266.2156723831</v>
      </c>
      <c r="L17" s="5">
        <f t="shared" si="7"/>
        <v>0.48010752688172037</v>
      </c>
      <c r="M17" s="5">
        <f t="shared" si="8"/>
        <v>0.68611111111111089</v>
      </c>
      <c r="N17" s="8" t="s">
        <v>16</v>
      </c>
    </row>
    <row r="18" spans="1:14">
      <c r="A18" s="6" t="s">
        <v>15</v>
      </c>
      <c r="B18" s="6">
        <v>66</v>
      </c>
      <c r="C18" s="6">
        <v>33</v>
      </c>
      <c r="D18" s="4">
        <v>3</v>
      </c>
      <c r="E18" s="4">
        <f t="shared" si="0"/>
        <v>30</v>
      </c>
      <c r="F18" s="14">
        <f t="shared" si="1"/>
        <v>339292.00658769766</v>
      </c>
      <c r="G18" s="14">
        <f t="shared" si="2"/>
        <v>56548.667764616272</v>
      </c>
      <c r="H18" s="14">
        <f t="shared" si="3"/>
        <v>5315574.7698739292</v>
      </c>
      <c r="I18" s="14">
        <f t="shared" si="4"/>
        <v>1470265.361880023</v>
      </c>
      <c r="J18" s="14">
        <f t="shared" si="5"/>
        <v>10518052.204218628</v>
      </c>
      <c r="K18" s="14">
        <f t="shared" si="6"/>
        <v>2035752.039526186</v>
      </c>
      <c r="L18" s="5">
        <f t="shared" si="7"/>
        <v>0.50537634408602139</v>
      </c>
      <c r="M18" s="5">
        <f t="shared" si="8"/>
        <v>0.7222222222222221</v>
      </c>
      <c r="N18" s="8" t="s">
        <v>16</v>
      </c>
    </row>
    <row r="19" spans="1:14">
      <c r="A19" s="7" t="s">
        <v>36</v>
      </c>
      <c r="B19" s="8">
        <v>68.400000000000006</v>
      </c>
      <c r="C19" s="4">
        <f>B19/2</f>
        <v>34.200000000000003</v>
      </c>
      <c r="D19" s="4">
        <v>3</v>
      </c>
      <c r="E19" s="4">
        <f t="shared" si="0"/>
        <v>31.200000000000003</v>
      </c>
      <c r="F19" s="14">
        <f t="shared" si="1"/>
        <v>366978.23432525387</v>
      </c>
      <c r="G19" s="14">
        <f t="shared" si="2"/>
        <v>63609.560616377334</v>
      </c>
      <c r="H19" s="14">
        <f t="shared" si="3"/>
        <v>5979298.6979394695</v>
      </c>
      <c r="I19" s="14">
        <f t="shared" si="4"/>
        <v>1653848.5760258106</v>
      </c>
      <c r="J19" s="14">
        <f t="shared" si="5"/>
        <v>11376325.26408287</v>
      </c>
      <c r="K19" s="14">
        <f t="shared" si="6"/>
        <v>2201869.4059515232</v>
      </c>
      <c r="L19" s="5">
        <f t="shared" si="7"/>
        <v>0.52559139784946241</v>
      </c>
      <c r="M19" s="5">
        <f t="shared" si="8"/>
        <v>0.75111111111111106</v>
      </c>
      <c r="N19" s="13" t="s">
        <v>34</v>
      </c>
    </row>
    <row r="20" spans="1:14">
      <c r="A20" s="6" t="s">
        <v>12</v>
      </c>
      <c r="B20" s="6">
        <v>70</v>
      </c>
      <c r="C20" s="6">
        <v>35</v>
      </c>
      <c r="D20" s="4">
        <v>3</v>
      </c>
      <c r="E20" s="4">
        <f t="shared" si="0"/>
        <v>32</v>
      </c>
      <c r="F20" s="14">
        <f t="shared" si="1"/>
        <v>386038.90527311375</v>
      </c>
      <c r="G20" s="14">
        <f t="shared" si="2"/>
        <v>68629.138715220222</v>
      </c>
      <c r="H20" s="14">
        <f t="shared" si="3"/>
        <v>6451139.0392307006</v>
      </c>
      <c r="I20" s="14">
        <f t="shared" si="4"/>
        <v>1784357.6065957258</v>
      </c>
      <c r="J20" s="14">
        <f t="shared" si="5"/>
        <v>11967206.063466527</v>
      </c>
      <c r="K20" s="14">
        <f t="shared" si="6"/>
        <v>2316233.4316386823</v>
      </c>
      <c r="L20" s="5">
        <f t="shared" si="7"/>
        <v>0.5390681003584229</v>
      </c>
      <c r="M20" s="5">
        <f t="shared" si="8"/>
        <v>0.77037037037037048</v>
      </c>
      <c r="N20" s="8" t="s">
        <v>16</v>
      </c>
    </row>
    <row r="21" spans="1:14">
      <c r="A21" s="6" t="s">
        <v>30</v>
      </c>
      <c r="B21" s="6">
        <v>84</v>
      </c>
      <c r="C21" s="6">
        <v>42</v>
      </c>
      <c r="D21" s="4">
        <v>3</v>
      </c>
      <c r="E21" s="4">
        <f t="shared" si="0"/>
        <v>39</v>
      </c>
      <c r="F21" s="14">
        <f t="shared" si="1"/>
        <v>573403.49113320897</v>
      </c>
      <c r="G21" s="14">
        <f t="shared" si="2"/>
        <v>124237.42307886195</v>
      </c>
      <c r="H21" s="14">
        <f t="shared" si="3"/>
        <v>11678317.769413022</v>
      </c>
      <c r="I21" s="14">
        <f t="shared" si="4"/>
        <v>3230173.0000504106</v>
      </c>
      <c r="J21" s="14">
        <f t="shared" si="5"/>
        <v>17775508.225129478</v>
      </c>
      <c r="K21" s="14">
        <f t="shared" si="6"/>
        <v>3440420.946799254</v>
      </c>
      <c r="L21" s="5">
        <f t="shared" si="7"/>
        <v>0.65698924731182795</v>
      </c>
      <c r="M21" s="5">
        <f t="shared" si="8"/>
        <v>0.93888888888888888</v>
      </c>
      <c r="N21" s="8" t="s">
        <v>16</v>
      </c>
    </row>
    <row r="22" spans="1:14">
      <c r="A22" s="6" t="s">
        <v>31</v>
      </c>
      <c r="B22" s="6">
        <v>85</v>
      </c>
      <c r="C22" s="6">
        <v>42.5</v>
      </c>
      <c r="D22" s="4">
        <v>3</v>
      </c>
      <c r="E22" s="4">
        <f t="shared" si="0"/>
        <v>39.5</v>
      </c>
      <c r="F22" s="14">
        <f t="shared" si="1"/>
        <v>588200.39253161696</v>
      </c>
      <c r="G22" s="14">
        <f t="shared" si="2"/>
        <v>129077.30836110482</v>
      </c>
      <c r="H22" s="14">
        <f t="shared" si="3"/>
        <v>12133266.985943854</v>
      </c>
      <c r="I22" s="14">
        <f t="shared" si="4"/>
        <v>3356010.0173887252</v>
      </c>
      <c r="J22" s="14">
        <f t="shared" si="5"/>
        <v>18234212.168480124</v>
      </c>
      <c r="K22" s="14">
        <f t="shared" si="6"/>
        <v>3529202.3551897015</v>
      </c>
      <c r="L22" s="5">
        <f t="shared" si="7"/>
        <v>0.66541218637992838</v>
      </c>
      <c r="M22" s="5">
        <f t="shared" si="8"/>
        <v>0.95092592592592584</v>
      </c>
      <c r="N22" s="8" t="s">
        <v>16</v>
      </c>
    </row>
    <row r="23" spans="1:14">
      <c r="A23" s="2" t="s">
        <v>0</v>
      </c>
      <c r="B23" s="2">
        <v>86</v>
      </c>
      <c r="C23" s="4">
        <f>B23/2</f>
        <v>43</v>
      </c>
      <c r="D23" s="4">
        <v>3</v>
      </c>
      <c r="E23" s="4">
        <f t="shared" si="0"/>
        <v>40</v>
      </c>
      <c r="F23" s="14">
        <f t="shared" si="1"/>
        <v>603185.78948924027</v>
      </c>
      <c r="G23" s="14">
        <f t="shared" si="2"/>
        <v>134041.28655316451</v>
      </c>
      <c r="H23" s="14">
        <f t="shared" si="3"/>
        <v>12599880.935997464</v>
      </c>
      <c r="I23" s="14">
        <f t="shared" si="4"/>
        <v>3485073.4503822774</v>
      </c>
      <c r="J23" s="14">
        <f t="shared" si="5"/>
        <v>18698759.474166449</v>
      </c>
      <c r="K23" s="14">
        <f t="shared" si="6"/>
        <v>3619114.7369354414</v>
      </c>
      <c r="L23" s="5">
        <f t="shared" si="7"/>
        <v>0.6738351254480287</v>
      </c>
      <c r="M23" s="5">
        <f t="shared" si="8"/>
        <v>0.96296296296296313</v>
      </c>
      <c r="N23" s="12" t="s">
        <v>4</v>
      </c>
    </row>
    <row r="24" spans="1:14">
      <c r="A24" s="2" t="s">
        <v>19</v>
      </c>
      <c r="B24" s="3">
        <v>87</v>
      </c>
      <c r="C24" s="4">
        <f>B24/2</f>
        <v>43.5</v>
      </c>
      <c r="D24" s="4">
        <v>3</v>
      </c>
      <c r="E24" s="4">
        <f t="shared" si="0"/>
        <v>40.5</v>
      </c>
      <c r="F24" s="14">
        <f t="shared" si="1"/>
        <v>618359.68200607901</v>
      </c>
      <c r="G24" s="14">
        <f t="shared" si="2"/>
        <v>139130.92845136777</v>
      </c>
      <c r="H24" s="14">
        <f t="shared" si="3"/>
        <v>13078307.274428571</v>
      </c>
      <c r="I24" s="14">
        <f t="shared" si="4"/>
        <v>3617404.1397355618</v>
      </c>
      <c r="J24" s="14">
        <f t="shared" si="5"/>
        <v>19169150.142188448</v>
      </c>
      <c r="K24" s="14">
        <f t="shared" si="6"/>
        <v>3710158.092036474</v>
      </c>
      <c r="L24" s="5">
        <f t="shared" si="7"/>
        <v>0.68225806451612903</v>
      </c>
      <c r="M24" s="5">
        <f t="shared" si="8"/>
        <v>0.97499999999999987</v>
      </c>
      <c r="N24" s="12" t="s">
        <v>3</v>
      </c>
    </row>
    <row r="25" spans="1:14">
      <c r="A25" s="6" t="s">
        <v>7</v>
      </c>
      <c r="B25" s="6">
        <v>87</v>
      </c>
      <c r="C25" s="6">
        <v>43.5</v>
      </c>
      <c r="D25" s="4">
        <v>3</v>
      </c>
      <c r="E25" s="4">
        <f t="shared" si="0"/>
        <v>40.5</v>
      </c>
      <c r="F25" s="14">
        <f t="shared" si="1"/>
        <v>618359.68200607901</v>
      </c>
      <c r="G25" s="14">
        <f t="shared" si="2"/>
        <v>139130.92845136777</v>
      </c>
      <c r="H25" s="14">
        <f t="shared" si="3"/>
        <v>13078307.274428571</v>
      </c>
      <c r="I25" s="14">
        <f t="shared" si="4"/>
        <v>3617404.1397355618</v>
      </c>
      <c r="J25" s="14">
        <f t="shared" si="5"/>
        <v>19169150.142188448</v>
      </c>
      <c r="K25" s="14">
        <f t="shared" si="6"/>
        <v>3710158.092036474</v>
      </c>
      <c r="L25" s="5">
        <f t="shared" si="7"/>
        <v>0.68225806451612903</v>
      </c>
      <c r="M25" s="5">
        <f t="shared" si="8"/>
        <v>0.97499999999999987</v>
      </c>
      <c r="N25" s="8" t="s">
        <v>16</v>
      </c>
    </row>
    <row r="26" spans="1:14">
      <c r="A26" s="6" t="s">
        <v>10</v>
      </c>
      <c r="B26" s="6">
        <v>90</v>
      </c>
      <c r="C26" s="6">
        <v>45</v>
      </c>
      <c r="D26" s="4">
        <v>3</v>
      </c>
      <c r="E26" s="4">
        <f t="shared" si="0"/>
        <v>42</v>
      </c>
      <c r="F26" s="14">
        <f t="shared" si="1"/>
        <v>665012.33291188732</v>
      </c>
      <c r="G26" s="14">
        <f t="shared" si="2"/>
        <v>155169.54434610705</v>
      </c>
      <c r="H26" s="14">
        <f t="shared" si="3"/>
        <v>14585937.168534063</v>
      </c>
      <c r="I26" s="14">
        <f t="shared" si="4"/>
        <v>4034408.1529987836</v>
      </c>
      <c r="J26" s="14">
        <f t="shared" si="5"/>
        <v>20615382.320268508</v>
      </c>
      <c r="K26" s="14">
        <f t="shared" si="6"/>
        <v>3990073.9974713242</v>
      </c>
      <c r="L26" s="5">
        <f t="shared" si="7"/>
        <v>0.7075268817204301</v>
      </c>
      <c r="M26" s="5">
        <f t="shared" si="8"/>
        <v>1.0111111111111113</v>
      </c>
      <c r="N26" s="8" t="s">
        <v>16</v>
      </c>
    </row>
    <row r="27" spans="1:14">
      <c r="A27" s="4" t="s">
        <v>9</v>
      </c>
      <c r="B27" s="6">
        <v>95</v>
      </c>
      <c r="C27" s="6">
        <v>47.5</v>
      </c>
      <c r="D27" s="4">
        <v>3</v>
      </c>
      <c r="E27" s="4">
        <f t="shared" si="0"/>
        <v>44.5</v>
      </c>
      <c r="F27" s="14">
        <f t="shared" si="1"/>
        <v>746536.6622725426</v>
      </c>
      <c r="G27" s="14">
        <f t="shared" si="2"/>
        <v>184560.45261737856</v>
      </c>
      <c r="H27" s="14">
        <f t="shared" si="3"/>
        <v>17348682.546033584</v>
      </c>
      <c r="I27" s="14">
        <f t="shared" si="4"/>
        <v>4798571.7680518422</v>
      </c>
      <c r="J27" s="14">
        <f t="shared" si="5"/>
        <v>23142636.53044882</v>
      </c>
      <c r="K27" s="14">
        <f t="shared" si="6"/>
        <v>4479219.9736352554</v>
      </c>
      <c r="L27" s="5">
        <f t="shared" si="7"/>
        <v>0.74964157706093171</v>
      </c>
      <c r="M27" s="5">
        <f t="shared" si="8"/>
        <v>1.0712962962962962</v>
      </c>
      <c r="N27" s="8" t="s">
        <v>16</v>
      </c>
    </row>
    <row r="28" spans="1:14">
      <c r="A28" s="2" t="s">
        <v>1</v>
      </c>
      <c r="B28" s="2">
        <v>97</v>
      </c>
      <c r="C28" s="4">
        <f>B28/2</f>
        <v>48.5</v>
      </c>
      <c r="D28" s="4">
        <v>3</v>
      </c>
      <c r="E28" s="4">
        <f t="shared" si="0"/>
        <v>45.5</v>
      </c>
      <c r="F28" s="14">
        <f t="shared" si="1"/>
        <v>780465.86293131229</v>
      </c>
      <c r="G28" s="14">
        <f t="shared" si="2"/>
        <v>197284.42646319282</v>
      </c>
      <c r="H28" s="14">
        <f t="shared" si="3"/>
        <v>18544736.087540124</v>
      </c>
      <c r="I28" s="14">
        <f t="shared" si="4"/>
        <v>5129395.0880430136</v>
      </c>
      <c r="J28" s="14">
        <f t="shared" si="5"/>
        <v>24194441.750870682</v>
      </c>
      <c r="K28" s="14">
        <f t="shared" si="6"/>
        <v>4682795.1775878742</v>
      </c>
      <c r="L28" s="5">
        <f t="shared" si="7"/>
        <v>0.76648745519713246</v>
      </c>
      <c r="M28" s="5">
        <f t="shared" si="8"/>
        <v>1.0953703703703703</v>
      </c>
      <c r="N28" s="12" t="s">
        <v>4</v>
      </c>
    </row>
    <row r="29" spans="1:14">
      <c r="A29" s="7" t="s">
        <v>40</v>
      </c>
      <c r="B29" s="8">
        <v>200</v>
      </c>
      <c r="C29" s="4">
        <f>B29/2</f>
        <v>100</v>
      </c>
      <c r="D29" s="4">
        <v>3</v>
      </c>
      <c r="E29" s="4">
        <f t="shared" si="0"/>
        <v>97</v>
      </c>
      <c r="F29" s="14">
        <f t="shared" si="1"/>
        <v>3547109.4333151635</v>
      </c>
      <c r="G29" s="14">
        <f t="shared" si="2"/>
        <v>1911497.8612865047</v>
      </c>
      <c r="H29" s="14">
        <f t="shared" si="3"/>
        <v>179680798.96093145</v>
      </c>
      <c r="I29" s="14">
        <f t="shared" si="4"/>
        <v>49698944.39344912</v>
      </c>
      <c r="J29" s="14">
        <f t="shared" si="5"/>
        <v>109960392.43277007</v>
      </c>
      <c r="K29" s="14">
        <f t="shared" si="6"/>
        <v>21282656.599890981</v>
      </c>
      <c r="L29" s="5">
        <f t="shared" si="7"/>
        <v>1.6340501792114694</v>
      </c>
      <c r="M29" s="5">
        <f t="shared" si="8"/>
        <v>2.335185185185185</v>
      </c>
      <c r="N29" s="13" t="s">
        <v>39</v>
      </c>
    </row>
    <row r="30" spans="1:14">
      <c r="A30" s="3" t="s">
        <v>37</v>
      </c>
      <c r="B30" s="3">
        <v>400</v>
      </c>
      <c r="C30" s="4">
        <f>B30/2</f>
        <v>200</v>
      </c>
      <c r="D30" s="4">
        <v>3</v>
      </c>
      <c r="E30" s="4">
        <f t="shared" si="0"/>
        <v>197</v>
      </c>
      <c r="F30" s="14">
        <f t="shared" si="1"/>
        <v>14630648.315179953</v>
      </c>
      <c r="G30" s="14">
        <f t="shared" si="2"/>
        <v>16012431.76716917</v>
      </c>
      <c r="H30" s="14">
        <f t="shared" si="3"/>
        <v>1505168586.1139021</v>
      </c>
      <c r="I30" s="14">
        <f t="shared" si="4"/>
        <v>416323225.94639844</v>
      </c>
      <c r="J30" s="14">
        <f t="shared" si="5"/>
        <v>453550097.77057856</v>
      </c>
      <c r="K30" s="14">
        <f t="shared" si="6"/>
        <v>87783889.891079724</v>
      </c>
      <c r="L30" s="5">
        <f t="shared" si="7"/>
        <v>3.3186379928315413</v>
      </c>
      <c r="M30" s="5">
        <f t="shared" si="8"/>
        <v>4.742592592592592</v>
      </c>
      <c r="N30" s="4" t="s">
        <v>39</v>
      </c>
    </row>
    <row r="31" spans="1:14">
      <c r="A31" s="3" t="s">
        <v>38</v>
      </c>
      <c r="B31" s="3">
        <v>800</v>
      </c>
      <c r="C31" s="4">
        <f>B31/2</f>
        <v>400</v>
      </c>
      <c r="D31" s="4">
        <v>3</v>
      </c>
      <c r="E31" s="4">
        <f t="shared" si="0"/>
        <v>397</v>
      </c>
      <c r="F31" s="14">
        <f t="shared" si="1"/>
        <v>59417193.184756041</v>
      </c>
      <c r="G31" s="14">
        <f t="shared" si="2"/>
        <v>131047920.52415638</v>
      </c>
      <c r="H31" s="14">
        <f t="shared" si="3"/>
        <v>12318504529.270699</v>
      </c>
      <c r="I31" s="14">
        <f t="shared" si="4"/>
        <v>3407245933.6280656</v>
      </c>
      <c r="J31" s="14">
        <f t="shared" si="5"/>
        <v>1841932988.7274373</v>
      </c>
      <c r="K31" s="14">
        <f t="shared" si="6"/>
        <v>356503159.10853624</v>
      </c>
      <c r="L31" s="5">
        <f t="shared" si="7"/>
        <v>6.687813620071684</v>
      </c>
      <c r="M31" s="5">
        <f t="shared" si="8"/>
        <v>9.5574074074074069</v>
      </c>
      <c r="N31" s="4" t="s">
        <v>39</v>
      </c>
    </row>
    <row r="32" spans="1:14">
      <c r="A32" s="1"/>
      <c r="B32" s="1"/>
      <c r="H32" s="10"/>
      <c r="I32" s="10"/>
      <c r="J32" s="10"/>
      <c r="K32" s="10"/>
      <c r="L32" s="11"/>
      <c r="M32" s="10"/>
    </row>
    <row r="33" spans="1:13">
      <c r="A33" s="1"/>
      <c r="B33" s="1"/>
      <c r="H33" s="10"/>
      <c r="I33" s="10"/>
      <c r="J33" s="10"/>
      <c r="K33" s="10"/>
      <c r="L33" s="11"/>
      <c r="M33" s="10"/>
    </row>
    <row r="34" spans="1:13">
      <c r="A34" s="1"/>
      <c r="B34" s="1"/>
      <c r="H34" s="10"/>
      <c r="I34" s="10"/>
      <c r="J34" s="10"/>
      <c r="K34" s="10"/>
      <c r="L34" s="11"/>
      <c r="M34" s="10"/>
    </row>
    <row r="35" spans="1:13">
      <c r="A35" s="1"/>
      <c r="B35" s="1"/>
      <c r="H35" s="10"/>
      <c r="I35" s="10"/>
      <c r="J35" s="10"/>
      <c r="K35" s="10"/>
      <c r="L35" s="11"/>
      <c r="M35" s="10"/>
    </row>
  </sheetData>
  <sortState ref="A2:N31">
    <sortCondition ref="B2:B31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</dc:creator>
  <cp:lastModifiedBy>Gita</cp:lastModifiedBy>
  <dcterms:created xsi:type="dcterms:W3CDTF">2016-07-27T01:10:22Z</dcterms:created>
  <dcterms:modified xsi:type="dcterms:W3CDTF">2017-01-30T21:57:54Z</dcterms:modified>
</cp:coreProperties>
</file>